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ilip Home\Dropbox\HPRV\QB\Taxes Statements Receipts\Statements &amp; Receipts\"/>
    </mc:Choice>
  </mc:AlternateContent>
  <xr:revisionPtr revIDLastSave="0" documentId="13_ncr:1_{552B17A9-9264-458C-9406-F19DEDC0A8D1}" xr6:coauthVersionLast="47" xr6:coauthVersionMax="47" xr10:uidLastSave="{00000000-0000-0000-0000-000000000000}"/>
  <bookViews>
    <workbookView xWindow="-120" yWindow="-120" windowWidth="29040" windowHeight="15840" xr2:uid="{4DD92D08-96C7-468E-873D-CAF3D1FAE08E}"/>
  </bookViews>
  <sheets>
    <sheet name="QB-P&amp;L" sheetId="1" r:id="rId1"/>
    <sheet name="Simplified with %" sheetId="4" r:id="rId2"/>
    <sheet name="Covered expenses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'QB-P&amp;L'!$A:$F,'QB-P&amp;L'!$1:$1</definedName>
    <definedName name="QB_COLUMN_29" localSheetId="0" hidden="1">'QB-P&amp;L'!$H$1</definedName>
    <definedName name="QB_DATA_0" localSheetId="0" hidden="1">'QB-P&amp;L'!$5:$5,'QB-P&amp;L'!$6:$6,'QB-P&amp;L'!$7:$7,'QB-P&amp;L'!$8:$8,'QB-P&amp;L'!$9:$9,'QB-P&amp;L'!$11:$11,'QB-P&amp;L'!$12:$12,'QB-P&amp;L'!$13:$13,'QB-P&amp;L'!$15:$15,'QB-P&amp;L'!$16:$16,'QB-P&amp;L'!$17:$17,'QB-P&amp;L'!$18:$18,'QB-P&amp;L'!$20:$20,'QB-P&amp;L'!$22:$22,'QB-P&amp;L'!$23:$23,'QB-P&amp;L'!$25:$25</definedName>
    <definedName name="QB_DATA_1" localSheetId="0" hidden="1">'QB-P&amp;L'!$26:$26,'QB-P&amp;L'!$28:$28,'QB-P&amp;L'!$29:$29,'QB-P&amp;L'!$30:$30,'QB-P&amp;L'!$32:$32,'QB-P&amp;L'!$33:$33,'QB-P&amp;L'!$34:$34,'QB-P&amp;L'!$39:$39,'QB-P&amp;L'!$40:$40,'QB-P&amp;L'!$41:$41,'QB-P&amp;L'!$44:$44,'QB-P&amp;L'!#REF!,'QB-P&amp;L'!$49:$49,'QB-P&amp;L'!$50:$50,'QB-P&amp;L'!$51:$51,'QB-P&amp;L'!$52:$52</definedName>
    <definedName name="QB_DATA_2" localSheetId="0" hidden="1">'QB-P&amp;L'!$53:$53,'QB-P&amp;L'!$54:$54,'QB-P&amp;L'!#REF!,'QB-P&amp;L'!#REF!,'QB-P&amp;L'!$55:$55,'QB-P&amp;L'!$56:$56,'QB-P&amp;L'!$58:$58,'QB-P&amp;L'!$59:$59,'QB-P&amp;L'!$60:$60,'QB-P&amp;L'!$61:$61,'QB-P&amp;L'!$64:$64,'QB-P&amp;L'!$65:$65,'QB-P&amp;L'!$66:$66,'QB-P&amp;L'!$67:$67,'QB-P&amp;L'!$68:$68,'QB-P&amp;L'!$69:$69</definedName>
    <definedName name="QB_DATA_3" localSheetId="0" hidden="1">'QB-P&amp;L'!$70:$70,'QB-P&amp;L'!$73:$73,'QB-P&amp;L'!$75:$75,'QB-P&amp;L'!$77:$77,'QB-P&amp;L'!$80:$80,'QB-P&amp;L'!$81:$81,'QB-P&amp;L'!$84:$84,'QB-P&amp;L'!$85:$85,'QB-P&amp;L'!$86:$86,'QB-P&amp;L'!$87:$87,'QB-P&amp;L'!$88:$88,'QB-P&amp;L'!$89:$89,'QB-P&amp;L'!$91:$91,'QB-P&amp;L'!$92:$92,'QB-P&amp;L'!$93:$93,'QB-P&amp;L'!$94:$94</definedName>
    <definedName name="QB_DATA_4" localSheetId="0" hidden="1">'QB-P&amp;L'!$95:$95,'QB-P&amp;L'!$96:$96,'QB-P&amp;L'!$98:$98,'QB-P&amp;L'!$99:$99,'QB-P&amp;L'!$100:$100,'QB-P&amp;L'!$106:$106,'QB-P&amp;L'!$107:$107,'QB-P&amp;L'!$109:$109</definedName>
    <definedName name="QB_FORMULA_0" localSheetId="0" hidden="1">'QB-P&amp;L'!$H$24,'QB-P&amp;L'!$H$31,'QB-P&amp;L'!$H$35,'QB-P&amp;L'!$H$42,'QB-P&amp;L'!$H$58,'QB-P&amp;L'!$H$75,'QB-P&amp;L'!$H$78,'QB-P&amp;L'!$H$86,'QB-P&amp;L'!$H$94,'QB-P&amp;L'!$H$105,'QB-P&amp;L'!$H$106,'QB-P&amp;L'!$H$107,'QB-P&amp;L'!$H$114,'QB-P&amp;L'!$H$115,'QB-P&amp;L'!#REF!</definedName>
    <definedName name="QB_ROW_102230" localSheetId="0" hidden="1">'QB-P&amp;L'!$D$49</definedName>
    <definedName name="QB_ROW_10230" localSheetId="0" hidden="1">'QB-P&amp;L'!$D$50</definedName>
    <definedName name="QB_ROW_105240" localSheetId="0" hidden="1">'QB-P&amp;L'!$E$8</definedName>
    <definedName name="QB_ROW_106230" localSheetId="0" hidden="1">'QB-P&amp;L'!$D$51</definedName>
    <definedName name="QB_ROW_109230" localSheetId="0" hidden="1">'QB-P&amp;L'!$D$97</definedName>
    <definedName name="QB_ROW_111240" localSheetId="0" hidden="1">'QB-P&amp;L'!$E$103</definedName>
    <definedName name="QB_ROW_11230" localSheetId="0" hidden="1">'QB-P&amp;L'!$D$53</definedName>
    <definedName name="QB_ROW_13230" localSheetId="0" hidden="1">'QB-P&amp;L'!$D$54</definedName>
    <definedName name="QB_ROW_14230" localSheetId="0" hidden="1">'QB-P&amp;L'!$D$59</definedName>
    <definedName name="QB_ROW_153230" localSheetId="0" hidden="1">'QB-P&amp;L'!$D$33</definedName>
    <definedName name="QB_ROW_16230" localSheetId="0" hidden="1">'QB-P&amp;L'!$D$62</definedName>
    <definedName name="QB_ROW_164230" localSheetId="0" hidden="1">'QB-P&amp;L'!$D$32</definedName>
    <definedName name="QB_ROW_169240" localSheetId="0" hidden="1">'QB-P&amp;L'!$E$41</definedName>
    <definedName name="QB_ROW_172240" localSheetId="0" hidden="1">'QB-P&amp;L'!$E$39</definedName>
    <definedName name="QB_ROW_17230" localSheetId="0" hidden="1">'QB-P&amp;L'!$D$65</definedName>
    <definedName name="QB_ROW_173240" localSheetId="0" hidden="1">'QB-P&amp;L'!$E$40</definedName>
    <definedName name="QB_ROW_178230" localSheetId="0" hidden="1">'QB-P&amp;L'!$D$95</definedName>
    <definedName name="QB_ROW_18030" localSheetId="0" hidden="1">'QB-P&amp;L'!$D$80</definedName>
    <definedName name="QB_ROW_18240" localSheetId="0" hidden="1">'QB-P&amp;L'!$E$85</definedName>
    <definedName name="QB_ROW_18301" localSheetId="0" hidden="1">'QB-P&amp;L'!#REF!</definedName>
    <definedName name="QB_ROW_18330" localSheetId="0" hidden="1">'QB-P&amp;L'!$D$86</definedName>
    <definedName name="QB_ROW_185240" localSheetId="0" hidden="1">'QB-P&amp;L'!$E$88</definedName>
    <definedName name="QB_ROW_186240" localSheetId="0" hidden="1">'QB-P&amp;L'!$E$25</definedName>
    <definedName name="QB_ROW_188230" localSheetId="0" hidden="1">'QB-P&amp;L'!$D$64</definedName>
    <definedName name="QB_ROW_19011" localSheetId="0" hidden="1">'QB-P&amp;L'!$B$2</definedName>
    <definedName name="QB_ROW_19030" localSheetId="0" hidden="1">'QB-P&amp;L'!$D$87</definedName>
    <definedName name="QB_ROW_19240" localSheetId="0" hidden="1">'QB-P&amp;L'!$E$93</definedName>
    <definedName name="QB_ROW_19311" localSheetId="0" hidden="1">'QB-P&amp;L'!$B$107</definedName>
    <definedName name="QB_ROW_19330" localSheetId="0" hidden="1">'QB-P&amp;L'!$D$94</definedName>
    <definedName name="QB_ROW_20021" localSheetId="0" hidden="1">'QB-P&amp;L'!$C$3</definedName>
    <definedName name="QB_ROW_20230" localSheetId="0" hidden="1">'QB-P&amp;L'!$D$96</definedName>
    <definedName name="QB_ROW_20321" localSheetId="0" hidden="1">'QB-P&amp;L'!$C$35</definedName>
    <definedName name="QB_ROW_205240" localSheetId="0" hidden="1">'QB-P&amp;L'!$E$26</definedName>
    <definedName name="QB_ROW_206240" localSheetId="0" hidden="1">'QB-P&amp;L'!$E$28</definedName>
    <definedName name="QB_ROW_207250" localSheetId="0" hidden="1">'QB-P&amp;L'!$F$20</definedName>
    <definedName name="QB_ROW_208250" localSheetId="0" hidden="1">'QB-P&amp;L'!$F$22</definedName>
    <definedName name="QB_ROW_21021" localSheetId="0" hidden="1">'QB-P&amp;L'!$C$36</definedName>
    <definedName name="QB_ROW_21321" localSheetId="0" hidden="1">'QB-P&amp;L'!$C$106</definedName>
    <definedName name="QB_ROW_22011" localSheetId="0" hidden="1">'QB-P&amp;L'!$B$108</definedName>
    <definedName name="QB_ROW_22240" localSheetId="0" hidden="1">'QB-P&amp;L'!$E$104</definedName>
    <definedName name="QB_ROW_22311" localSheetId="0" hidden="1">'QB-P&amp;L'!$B$115</definedName>
    <definedName name="QB_ROW_23021" localSheetId="0" hidden="1">'QB-P&amp;L'!$C$109</definedName>
    <definedName name="QB_ROW_23230" localSheetId="0" hidden="1">'QB-P&amp;L'!$D$100</definedName>
    <definedName name="QB_ROW_23321" localSheetId="0" hidden="1">'QB-P&amp;L'!$C$114</definedName>
    <definedName name="QB_ROW_233240" localSheetId="0" hidden="1">'QB-P&amp;L'!$E$68</definedName>
    <definedName name="QB_ROW_240230" localSheetId="0" hidden="1">'QB-P&amp;L'!$D$60</definedName>
    <definedName name="QB_ROW_24030" localSheetId="0" hidden="1">'QB-P&amp;L'!$D$101</definedName>
    <definedName name="QB_ROW_242240" localSheetId="0" hidden="1">'QB-P&amp;L'!$E$6</definedName>
    <definedName name="QB_ROW_243240" localSheetId="0" hidden="1">'QB-P&amp;L'!$E$18</definedName>
    <definedName name="QB_ROW_24330" localSheetId="0" hidden="1">'QB-P&amp;L'!$D$105</definedName>
    <definedName name="QB_ROW_246240" localSheetId="0" hidden="1">'QB-P&amp;L'!$E$29</definedName>
    <definedName name="QB_ROW_247250" localSheetId="0" hidden="1">'QB-P&amp;L'!$F$74</definedName>
    <definedName name="QB_ROW_248230" localSheetId="0" hidden="1">'QB-P&amp;L'!$D$34</definedName>
    <definedName name="QB_ROW_250230" localSheetId="0" hidden="1">'QB-P&amp;L'!$D$99</definedName>
    <definedName name="QB_ROW_251250" localSheetId="0" hidden="1">'QB-P&amp;L'!$F$70</definedName>
    <definedName name="QB_ROW_252250" localSheetId="0" hidden="1">'QB-P&amp;L'!$F$73</definedName>
    <definedName name="QB_ROW_253240" localSheetId="0" hidden="1">'QB-P&amp;L'!$E$84</definedName>
    <definedName name="QB_ROW_255240" localSheetId="0" hidden="1">'QB-P&amp;L'!$E$67</definedName>
    <definedName name="QB_ROW_26240" localSheetId="0" hidden="1">'QB-P&amp;L'!$E$81</definedName>
    <definedName name="QB_ROW_283240" localSheetId="0" hidden="1">'QB-P&amp;L'!$E$56</definedName>
    <definedName name="QB_ROW_285240" localSheetId="0" hidden="1">'QB-P&amp;L'!$E$16</definedName>
    <definedName name="QB_ROW_287230" localSheetId="0" hidden="1">'QB-P&amp;L'!$D$113</definedName>
    <definedName name="QB_ROW_289250" localSheetId="0" hidden="1">'QB-P&amp;L'!$F$71</definedName>
    <definedName name="QB_ROW_290250" localSheetId="0" hidden="1">'QB-P&amp;L'!$F$72</definedName>
    <definedName name="QB_ROW_29030" localSheetId="0" hidden="1">'QB-P&amp;L'!$D$66</definedName>
    <definedName name="QB_ROW_291230" localSheetId="0" hidden="1">'QB-P&amp;L'!$D$98</definedName>
    <definedName name="QB_ROW_29240" localSheetId="0" hidden="1">'QB-P&amp;L'!$E$77</definedName>
    <definedName name="QB_ROW_29330" localSheetId="0" hidden="1">'QB-P&amp;L'!$D$78</definedName>
    <definedName name="QB_ROW_311230" localSheetId="0" hidden="1">'QB-P&amp;L'!$D$110</definedName>
    <definedName name="QB_ROW_339240" localSheetId="0" hidden="1">'QB-P&amp;L'!$E$102</definedName>
    <definedName name="QB_ROW_34030" localSheetId="0" hidden="1">'QB-P&amp;L'!$D$4</definedName>
    <definedName name="QB_ROW_34240" localSheetId="0" hidden="1">'QB-P&amp;L'!$E$30</definedName>
    <definedName name="QB_ROW_34330" localSheetId="0" hidden="1">'QB-P&amp;L'!$D$31</definedName>
    <definedName name="QB_ROW_36030" localSheetId="0" hidden="1">'QB-P&amp;L'!$D$55</definedName>
    <definedName name="QB_ROW_36240" localSheetId="0" hidden="1">'QB-P&amp;L'!$E$57</definedName>
    <definedName name="QB_ROW_36330" localSheetId="0" hidden="1">'QB-P&amp;L'!$D$58</definedName>
    <definedName name="QB_ROW_37240" localSheetId="0" hidden="1">'QB-P&amp;L'!$E$7</definedName>
    <definedName name="QB_ROW_38240" localSheetId="0" hidden="1">'QB-P&amp;L'!$E$13</definedName>
    <definedName name="QB_ROW_39040" localSheetId="0" hidden="1">'QB-P&amp;L'!$E$19</definedName>
    <definedName name="QB_ROW_39250" localSheetId="0" hidden="1">'QB-P&amp;L'!$F$23</definedName>
    <definedName name="QB_ROW_39340" localSheetId="0" hidden="1">'QB-P&amp;L'!$E$24</definedName>
    <definedName name="QB_ROW_40240" localSheetId="0" hidden="1">'QB-P&amp;L'!$E$9</definedName>
    <definedName name="QB_ROW_41240" localSheetId="0" hidden="1">'QB-P&amp;L'!$E$11</definedName>
    <definedName name="QB_ROW_44240" localSheetId="0" hidden="1">'QB-P&amp;L'!$E$91</definedName>
    <definedName name="QB_ROW_45240" localSheetId="0" hidden="1">'QB-P&amp;L'!$E$90</definedName>
    <definedName name="QB_ROW_46240" localSheetId="0" hidden="1">'QB-P&amp;L'!$E$92</definedName>
    <definedName name="QB_ROW_48240" localSheetId="0" hidden="1">'QB-P&amp;L'!$E$89</definedName>
    <definedName name="QB_ROW_51030" localSheetId="0" hidden="1">'QB-P&amp;L'!$D$37</definedName>
    <definedName name="QB_ROW_51330" localSheetId="0" hidden="1">'QB-P&amp;L'!$D$42</definedName>
    <definedName name="QB_ROW_52240" localSheetId="0" hidden="1">'QB-P&amp;L'!$E$15</definedName>
    <definedName name="QB_ROW_53240" localSheetId="0" hidden="1">'QB-P&amp;L'!$E$5</definedName>
    <definedName name="QB_ROW_54230" localSheetId="0" hidden="1">'QB-P&amp;L'!$D$79</definedName>
    <definedName name="QB_ROW_56230" localSheetId="0" hidden="1">'QB-P&amp;L'!$D$63</definedName>
    <definedName name="QB_ROW_61240" localSheetId="0" hidden="1">'QB-P&amp;L'!$E$17</definedName>
    <definedName name="QB_ROW_62230" localSheetId="0" hidden="1">'QB-P&amp;L'!$D$52</definedName>
    <definedName name="QB_ROW_66040" localSheetId="0" hidden="1">'QB-P&amp;L'!$E$69</definedName>
    <definedName name="QB_ROW_66340" localSheetId="0" hidden="1">'QB-P&amp;L'!$E$75</definedName>
    <definedName name="QB_ROW_67240" localSheetId="0" hidden="1">'QB-P&amp;L'!$E$12</definedName>
    <definedName name="QB_ROW_8330" localSheetId="0" hidden="1">'QB-P&amp;L'!$D$44</definedName>
    <definedName name="QB_ROW_9230" localSheetId="0" hidden="1">'QB-P&amp;L'!#REF!</definedName>
    <definedName name="QB_ROW_93230" localSheetId="0" hidden="1">'QB-P&amp;L'!$D$111</definedName>
    <definedName name="QBCANSUPPORTUPDATE" localSheetId="0">TRUE</definedName>
    <definedName name="QBCOMPANYFILENAME" localSheetId="0">"D:\Philip Home\Dropbox\HPRV\QB\Hightened Path 2012.QBW"</definedName>
    <definedName name="QBENDDATE" localSheetId="0">20201231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"82a41d5a0e36459b852b866bc81544d3"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" l="1"/>
  <c r="I117" i="1"/>
  <c r="J117" i="1"/>
  <c r="G117" i="1"/>
  <c r="K95" i="4"/>
  <c r="K96" i="4"/>
  <c r="K94" i="4"/>
  <c r="I95" i="4"/>
  <c r="I96" i="4"/>
  <c r="I94" i="4"/>
  <c r="G95" i="4"/>
  <c r="G96" i="4"/>
  <c r="G94" i="4"/>
  <c r="E94" i="4"/>
  <c r="E95" i="4"/>
  <c r="E96" i="4"/>
  <c r="K88" i="4"/>
  <c r="K89" i="4"/>
  <c r="K90" i="4"/>
  <c r="K91" i="4"/>
  <c r="K92" i="4"/>
  <c r="K87" i="4"/>
  <c r="I88" i="4"/>
  <c r="I89" i="4"/>
  <c r="I90" i="4"/>
  <c r="I91" i="4"/>
  <c r="I92" i="4"/>
  <c r="I87" i="4"/>
  <c r="G88" i="4"/>
  <c r="G89" i="4"/>
  <c r="G90" i="4"/>
  <c r="G91" i="4"/>
  <c r="G92" i="4"/>
  <c r="G87" i="4"/>
  <c r="E87" i="4"/>
  <c r="E88" i="4"/>
  <c r="E89" i="4"/>
  <c r="E90" i="4"/>
  <c r="E91" i="4"/>
  <c r="E92" i="4"/>
  <c r="K83" i="4"/>
  <c r="K84" i="4"/>
  <c r="K85" i="4"/>
  <c r="K86" i="4"/>
  <c r="K82" i="4"/>
  <c r="I83" i="4"/>
  <c r="I84" i="4"/>
  <c r="I85" i="4"/>
  <c r="I86" i="4"/>
  <c r="I82" i="4"/>
  <c r="G83" i="4"/>
  <c r="G84" i="4"/>
  <c r="G85" i="4"/>
  <c r="G86" i="4"/>
  <c r="G82" i="4"/>
  <c r="E82" i="4"/>
  <c r="E83" i="4"/>
  <c r="E84" i="4"/>
  <c r="E85" i="4"/>
  <c r="E86" i="4"/>
  <c r="K80" i="4"/>
  <c r="I80" i="4"/>
  <c r="G80" i="4"/>
  <c r="E80" i="4"/>
  <c r="K74" i="4"/>
  <c r="K75" i="4"/>
  <c r="K76" i="4"/>
  <c r="K77" i="4"/>
  <c r="K78" i="4"/>
  <c r="K79" i="4"/>
  <c r="I74" i="4"/>
  <c r="I75" i="4"/>
  <c r="I76" i="4"/>
  <c r="I77" i="4"/>
  <c r="I78" i="4"/>
  <c r="I79" i="4"/>
  <c r="G74" i="4"/>
  <c r="G75" i="4"/>
  <c r="G76" i="4"/>
  <c r="G77" i="4"/>
  <c r="G78" i="4"/>
  <c r="G79" i="4"/>
  <c r="K73" i="4"/>
  <c r="K97" i="4" s="1"/>
  <c r="L83" i="4" s="1"/>
  <c r="I73" i="4"/>
  <c r="G73" i="4"/>
  <c r="E73" i="4"/>
  <c r="E74" i="4"/>
  <c r="E75" i="4"/>
  <c r="E76" i="4"/>
  <c r="E77" i="4"/>
  <c r="E78" i="4"/>
  <c r="E79" i="4"/>
  <c r="K67" i="4"/>
  <c r="K68" i="4"/>
  <c r="K69" i="4"/>
  <c r="K70" i="4"/>
  <c r="K71" i="4"/>
  <c r="K72" i="4"/>
  <c r="I67" i="4"/>
  <c r="I68" i="4"/>
  <c r="I69" i="4"/>
  <c r="I70" i="4"/>
  <c r="I71" i="4"/>
  <c r="I72" i="4"/>
  <c r="G67" i="4"/>
  <c r="G68" i="4"/>
  <c r="G69" i="4"/>
  <c r="G70" i="4"/>
  <c r="G71" i="4"/>
  <c r="G72" i="4"/>
  <c r="E67" i="4"/>
  <c r="E68" i="4"/>
  <c r="E69" i="4"/>
  <c r="E70" i="4"/>
  <c r="E71" i="4"/>
  <c r="E72" i="4"/>
  <c r="K66" i="4"/>
  <c r="I66" i="4"/>
  <c r="G66" i="4"/>
  <c r="E66" i="4"/>
  <c r="K65" i="4"/>
  <c r="K64" i="4"/>
  <c r="I65" i="4"/>
  <c r="I64" i="4"/>
  <c r="G65" i="4"/>
  <c r="G64" i="4"/>
  <c r="E64" i="4"/>
  <c r="E65" i="4"/>
  <c r="E63" i="4"/>
  <c r="K102" i="4"/>
  <c r="K103" i="4"/>
  <c r="K101" i="4"/>
  <c r="I102" i="4"/>
  <c r="I103" i="4"/>
  <c r="I101" i="4"/>
  <c r="G102" i="4"/>
  <c r="G103" i="4"/>
  <c r="G101" i="4"/>
  <c r="E101" i="4"/>
  <c r="E102" i="4"/>
  <c r="E103" i="4"/>
  <c r="K59" i="4"/>
  <c r="K60" i="4"/>
  <c r="I59" i="4"/>
  <c r="I60" i="4"/>
  <c r="I58" i="4"/>
  <c r="K58" i="4"/>
  <c r="G58" i="4"/>
  <c r="G59" i="4"/>
  <c r="G60" i="4"/>
  <c r="E58" i="4"/>
  <c r="E59" i="4"/>
  <c r="E60" i="4"/>
  <c r="K51" i="4"/>
  <c r="K52" i="4"/>
  <c r="K53" i="4"/>
  <c r="K54" i="4"/>
  <c r="K55" i="4"/>
  <c r="K50" i="4"/>
  <c r="I50" i="4"/>
  <c r="I51" i="4"/>
  <c r="I52" i="4"/>
  <c r="I53" i="4"/>
  <c r="I54" i="4"/>
  <c r="I55" i="4"/>
  <c r="G50" i="4"/>
  <c r="G51" i="4"/>
  <c r="G52" i="4"/>
  <c r="G53" i="4"/>
  <c r="G54" i="4"/>
  <c r="G55" i="4"/>
  <c r="G56" i="4"/>
  <c r="H54" i="4" s="1"/>
  <c r="E50" i="4"/>
  <c r="E51" i="4"/>
  <c r="E52" i="4"/>
  <c r="E53" i="4"/>
  <c r="E54" i="4"/>
  <c r="E55" i="4"/>
  <c r="K109" i="4"/>
  <c r="K110" i="4"/>
  <c r="K111" i="4"/>
  <c r="K108" i="4"/>
  <c r="I109" i="4"/>
  <c r="I110" i="4"/>
  <c r="I111" i="4"/>
  <c r="I108" i="4"/>
  <c r="G109" i="4"/>
  <c r="G110" i="4"/>
  <c r="G111" i="4"/>
  <c r="G108" i="4"/>
  <c r="E108" i="4"/>
  <c r="E109" i="4"/>
  <c r="E110" i="4"/>
  <c r="E111" i="4"/>
  <c r="K46" i="4"/>
  <c r="K45" i="4"/>
  <c r="I46" i="4"/>
  <c r="G46" i="4"/>
  <c r="I45" i="4"/>
  <c r="G45" i="4"/>
  <c r="E45" i="4"/>
  <c r="E46" i="4"/>
  <c r="K37" i="4"/>
  <c r="K39" i="4"/>
  <c r="K40" i="4"/>
  <c r="K41" i="4"/>
  <c r="K42" i="4"/>
  <c r="K43" i="4"/>
  <c r="K36" i="4"/>
  <c r="I37" i="4"/>
  <c r="I39" i="4"/>
  <c r="I40" i="4"/>
  <c r="I41" i="4"/>
  <c r="I42" i="4"/>
  <c r="I43" i="4"/>
  <c r="I36" i="4"/>
  <c r="G37" i="4"/>
  <c r="G39" i="4"/>
  <c r="G40" i="4"/>
  <c r="G41" i="4"/>
  <c r="G42" i="4"/>
  <c r="G43" i="4"/>
  <c r="G36" i="4"/>
  <c r="E36" i="4"/>
  <c r="E37" i="4"/>
  <c r="E39" i="4"/>
  <c r="E40" i="4"/>
  <c r="E41" i="4"/>
  <c r="E42" i="4"/>
  <c r="E43" i="4"/>
  <c r="K30" i="4"/>
  <c r="K31" i="4"/>
  <c r="I30" i="4"/>
  <c r="I31" i="4"/>
  <c r="G30" i="4"/>
  <c r="G31" i="4"/>
  <c r="K29" i="4"/>
  <c r="I29" i="4"/>
  <c r="G29" i="4"/>
  <c r="E29" i="4"/>
  <c r="E30" i="4"/>
  <c r="E31" i="4"/>
  <c r="K23" i="4"/>
  <c r="K24" i="4"/>
  <c r="K25" i="4"/>
  <c r="K26" i="4"/>
  <c r="K27" i="4"/>
  <c r="K22" i="4"/>
  <c r="I23" i="4"/>
  <c r="I24" i="4"/>
  <c r="I25" i="4"/>
  <c r="I26" i="4"/>
  <c r="I27" i="4"/>
  <c r="I22" i="4"/>
  <c r="G23" i="4"/>
  <c r="G24" i="4"/>
  <c r="G25" i="4"/>
  <c r="G26" i="4"/>
  <c r="G27" i="4"/>
  <c r="G22" i="4"/>
  <c r="E22" i="4"/>
  <c r="E23" i="4"/>
  <c r="E24" i="4"/>
  <c r="E25" i="4"/>
  <c r="E26" i="4"/>
  <c r="E27" i="4"/>
  <c r="E2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21" i="4" s="1"/>
  <c r="K17" i="4"/>
  <c r="K18" i="4"/>
  <c r="K19" i="4"/>
  <c r="K20" i="4"/>
  <c r="K2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21" i="4" s="1"/>
  <c r="I17" i="4"/>
  <c r="I18" i="4"/>
  <c r="I19" i="4"/>
  <c r="I20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21" i="4" s="1"/>
  <c r="G28" i="4" s="1"/>
  <c r="G17" i="4"/>
  <c r="G18" i="4"/>
  <c r="G19" i="4"/>
  <c r="G20" i="4"/>
  <c r="E2" i="4"/>
  <c r="E20" i="4"/>
  <c r="E19" i="4"/>
  <c r="E18" i="4"/>
  <c r="E17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J105" i="1"/>
  <c r="J35" i="1"/>
  <c r="J31" i="1"/>
  <c r="I42" i="1"/>
  <c r="E5" i="3"/>
  <c r="I36" i="3"/>
  <c r="G36" i="3"/>
  <c r="E36" i="3"/>
  <c r="C36" i="3"/>
  <c r="I35" i="3"/>
  <c r="C35" i="3"/>
  <c r="I34" i="3"/>
  <c r="G34" i="3"/>
  <c r="E34" i="3"/>
  <c r="C34" i="3"/>
  <c r="I33" i="3"/>
  <c r="G33" i="3"/>
  <c r="E33" i="3"/>
  <c r="C33" i="3"/>
  <c r="I32" i="3"/>
  <c r="C32" i="3"/>
  <c r="I31" i="3"/>
  <c r="E31" i="3"/>
  <c r="C31" i="3"/>
  <c r="C43" i="3"/>
  <c r="I42" i="3"/>
  <c r="G42" i="3"/>
  <c r="E42" i="3"/>
  <c r="C42" i="3"/>
  <c r="C41" i="3"/>
  <c r="I19" i="3"/>
  <c r="G19" i="3"/>
  <c r="E19" i="3"/>
  <c r="C19" i="3"/>
  <c r="I16" i="3"/>
  <c r="G16" i="3"/>
  <c r="E16" i="3"/>
  <c r="C16" i="3"/>
  <c r="I18" i="3"/>
  <c r="G18" i="3"/>
  <c r="E18" i="3"/>
  <c r="I17" i="3"/>
  <c r="C18" i="3"/>
  <c r="C17" i="3"/>
  <c r="I15" i="3"/>
  <c r="G15" i="3"/>
  <c r="E15" i="3"/>
  <c r="C15" i="3"/>
  <c r="I13" i="3"/>
  <c r="G13" i="3"/>
  <c r="E13" i="3"/>
  <c r="C13" i="3"/>
  <c r="I12" i="3"/>
  <c r="G12" i="3"/>
  <c r="E12" i="3"/>
  <c r="C12" i="3"/>
  <c r="I11" i="3"/>
  <c r="G11" i="3"/>
  <c r="E11" i="3"/>
  <c r="E14" i="3" s="1"/>
  <c r="F11" i="3" s="1"/>
  <c r="C11" i="3"/>
  <c r="I10" i="3"/>
  <c r="G10" i="3"/>
  <c r="G14" i="3" s="1"/>
  <c r="H13" i="3" s="1"/>
  <c r="E10" i="3"/>
  <c r="C10" i="3"/>
  <c r="I6" i="3"/>
  <c r="G6" i="3"/>
  <c r="E6" i="3"/>
  <c r="C6" i="3"/>
  <c r="I4" i="3"/>
  <c r="G4" i="3"/>
  <c r="E4" i="3"/>
  <c r="C4" i="3"/>
  <c r="I3" i="3"/>
  <c r="G3" i="3"/>
  <c r="E3" i="3"/>
  <c r="C3" i="3"/>
  <c r="I2" i="3"/>
  <c r="G2" i="3"/>
  <c r="E2" i="3"/>
  <c r="C2" i="3"/>
  <c r="C5" i="3" s="1"/>
  <c r="L112" i="4"/>
  <c r="J112" i="4"/>
  <c r="I112" i="4"/>
  <c r="H112" i="4"/>
  <c r="G112" i="4"/>
  <c r="F112" i="4"/>
  <c r="E112" i="4"/>
  <c r="L104" i="4"/>
  <c r="K104" i="4"/>
  <c r="J104" i="4"/>
  <c r="I104" i="4"/>
  <c r="H104" i="4"/>
  <c r="G104" i="4"/>
  <c r="F104" i="4"/>
  <c r="E104" i="4"/>
  <c r="I97" i="4"/>
  <c r="J96" i="4" s="1"/>
  <c r="K61" i="4"/>
  <c r="L60" i="4" s="1"/>
  <c r="I61" i="4"/>
  <c r="J60" i="4" s="1"/>
  <c r="G61" i="4"/>
  <c r="H60" i="4" s="1"/>
  <c r="E61" i="4"/>
  <c r="F60" i="4" s="1"/>
  <c r="K56" i="4"/>
  <c r="L54" i="4" s="1"/>
  <c r="I56" i="4"/>
  <c r="J54" i="4" s="1"/>
  <c r="E56" i="4"/>
  <c r="F54" i="4" s="1"/>
  <c r="K44" i="4"/>
  <c r="I44" i="4"/>
  <c r="G44" i="4"/>
  <c r="E44" i="4"/>
  <c r="J113" i="1"/>
  <c r="J114" i="1" s="1"/>
  <c r="I113" i="1"/>
  <c r="I114" i="1" s="1"/>
  <c r="H113" i="1"/>
  <c r="H114" i="1" s="1"/>
  <c r="G113" i="1"/>
  <c r="G114" i="1" s="1"/>
  <c r="J104" i="1"/>
  <c r="I104" i="1"/>
  <c r="H104" i="1"/>
  <c r="G104" i="1"/>
  <c r="J93" i="1"/>
  <c r="I93" i="1"/>
  <c r="H93" i="1"/>
  <c r="G93" i="1"/>
  <c r="J85" i="1"/>
  <c r="I85" i="1"/>
  <c r="H85" i="1"/>
  <c r="G85" i="1"/>
  <c r="J74" i="1"/>
  <c r="J77" i="1" s="1"/>
  <c r="I74" i="1"/>
  <c r="I77" i="1" s="1"/>
  <c r="H74" i="1"/>
  <c r="H77" i="1" s="1"/>
  <c r="G74" i="1"/>
  <c r="G77" i="1" s="1"/>
  <c r="J57" i="1"/>
  <c r="I57" i="1"/>
  <c r="H57" i="1"/>
  <c r="G57" i="1"/>
  <c r="J46" i="1"/>
  <c r="I46" i="1"/>
  <c r="H46" i="1"/>
  <c r="G46" i="1"/>
  <c r="J42" i="1"/>
  <c r="H42" i="1"/>
  <c r="G42" i="1"/>
  <c r="J24" i="1"/>
  <c r="I24" i="1"/>
  <c r="I31" i="1" s="1"/>
  <c r="H24" i="1"/>
  <c r="H31" i="1" s="1"/>
  <c r="H35" i="1" s="1"/>
  <c r="G24" i="1"/>
  <c r="G31" i="1" s="1"/>
  <c r="G35" i="1" s="1"/>
  <c r="E17" i="3"/>
  <c r="J41" i="3"/>
  <c r="H41" i="3"/>
  <c r="F41" i="3"/>
  <c r="D41" i="3"/>
  <c r="I41" i="3"/>
  <c r="E41" i="3"/>
  <c r="G41" i="3"/>
  <c r="B41" i="3"/>
  <c r="E32" i="3"/>
  <c r="G32" i="3"/>
  <c r="B32" i="3"/>
  <c r="I26" i="3"/>
  <c r="E29" i="3"/>
  <c r="G29" i="3"/>
  <c r="I29" i="3"/>
  <c r="C29" i="3"/>
  <c r="E28" i="3"/>
  <c r="G28" i="3"/>
  <c r="I28" i="3"/>
  <c r="C28" i="3"/>
  <c r="E27" i="3"/>
  <c r="G27" i="3"/>
  <c r="I27" i="3"/>
  <c r="C27" i="3"/>
  <c r="E26" i="3"/>
  <c r="G26" i="3"/>
  <c r="C26" i="3"/>
  <c r="E25" i="3"/>
  <c r="G25" i="3"/>
  <c r="I25" i="3"/>
  <c r="C25" i="3"/>
  <c r="B29" i="3"/>
  <c r="B28" i="3"/>
  <c r="B27" i="3"/>
  <c r="B25" i="3"/>
  <c r="B26" i="3"/>
  <c r="E35" i="3"/>
  <c r="G35" i="3"/>
  <c r="G31" i="3"/>
  <c r="B35" i="3"/>
  <c r="B31" i="3"/>
  <c r="E24" i="3"/>
  <c r="G24" i="3"/>
  <c r="I24" i="3"/>
  <c r="C24" i="3"/>
  <c r="E23" i="3"/>
  <c r="G23" i="3"/>
  <c r="I23" i="3"/>
  <c r="C23" i="3"/>
  <c r="B24" i="3"/>
  <c r="B23" i="3"/>
  <c r="G17" i="3"/>
  <c r="I14" i="3"/>
  <c r="J11" i="3" s="1"/>
  <c r="C14" i="3"/>
  <c r="B6" i="3"/>
  <c r="B3" i="3"/>
  <c r="B2" i="3"/>
  <c r="G97" i="4" l="1"/>
  <c r="H87" i="4" s="1"/>
  <c r="E97" i="4"/>
  <c r="F94" i="4" s="1"/>
  <c r="K112" i="4"/>
  <c r="K47" i="4"/>
  <c r="L40" i="4" s="1"/>
  <c r="I35" i="1"/>
  <c r="L96" i="4"/>
  <c r="F51" i="4"/>
  <c r="L64" i="4"/>
  <c r="H69" i="4"/>
  <c r="H73" i="4"/>
  <c r="L77" i="4"/>
  <c r="H84" i="4"/>
  <c r="H90" i="4"/>
  <c r="F69" i="4"/>
  <c r="J84" i="4"/>
  <c r="F70" i="4"/>
  <c r="L69" i="4"/>
  <c r="J77" i="4"/>
  <c r="J70" i="4"/>
  <c r="L74" i="4"/>
  <c r="J86" i="4"/>
  <c r="J90" i="4"/>
  <c r="F78" i="4"/>
  <c r="J78" i="4"/>
  <c r="J79" i="4"/>
  <c r="L86" i="4"/>
  <c r="J92" i="4"/>
  <c r="L73" i="4"/>
  <c r="J65" i="4"/>
  <c r="L78" i="4"/>
  <c r="L66" i="4"/>
  <c r="J75" i="4"/>
  <c r="J80" i="4"/>
  <c r="J87" i="4"/>
  <c r="L91" i="4"/>
  <c r="L70" i="4"/>
  <c r="J71" i="4"/>
  <c r="L75" i="4"/>
  <c r="F82" i="4"/>
  <c r="L87" i="4"/>
  <c r="J94" i="4"/>
  <c r="F66" i="4"/>
  <c r="H66" i="4"/>
  <c r="J66" i="4"/>
  <c r="J67" i="4"/>
  <c r="L71" i="4"/>
  <c r="J82" i="4"/>
  <c r="L65" i="4"/>
  <c r="L82" i="4"/>
  <c r="J73" i="4"/>
  <c r="J69" i="4"/>
  <c r="J85" i="4"/>
  <c r="J76" i="4"/>
  <c r="F83" i="4"/>
  <c r="J88" i="4"/>
  <c r="J95" i="4"/>
  <c r="F86" i="4"/>
  <c r="L67" i="4"/>
  <c r="H72" i="4"/>
  <c r="H68" i="4"/>
  <c r="J72" i="4"/>
  <c r="L76" i="4"/>
  <c r="L95" i="4"/>
  <c r="J74" i="4"/>
  <c r="J63" i="4"/>
  <c r="L63" i="4"/>
  <c r="J68" i="4"/>
  <c r="L72" i="4"/>
  <c r="F77" i="4"/>
  <c r="J83" i="4"/>
  <c r="J89" i="4"/>
  <c r="F96" i="4"/>
  <c r="L90" i="4"/>
  <c r="J91" i="4"/>
  <c r="F68" i="4"/>
  <c r="J64" i="4"/>
  <c r="L68" i="4"/>
  <c r="H77" i="4"/>
  <c r="C20" i="3"/>
  <c r="C7" i="3"/>
  <c r="G105" i="1"/>
  <c r="G106" i="1" s="1"/>
  <c r="G115" i="1" s="1"/>
  <c r="H105" i="1"/>
  <c r="H106" i="1" s="1"/>
  <c r="H115" i="1" s="1"/>
  <c r="I105" i="1"/>
  <c r="I106" i="1" s="1"/>
  <c r="I115" i="1" s="1"/>
  <c r="J106" i="1"/>
  <c r="J115" i="1" s="1"/>
  <c r="F12" i="3"/>
  <c r="H79" i="4"/>
  <c r="H80" i="4"/>
  <c r="H86" i="4"/>
  <c r="H82" i="4"/>
  <c r="J58" i="4"/>
  <c r="H51" i="4"/>
  <c r="J51" i="4"/>
  <c r="F52" i="4"/>
  <c r="J52" i="4"/>
  <c r="J53" i="4"/>
  <c r="F55" i="4"/>
  <c r="H55" i="4"/>
  <c r="J55" i="4"/>
  <c r="G32" i="4"/>
  <c r="L51" i="4"/>
  <c r="L55" i="4"/>
  <c r="E28" i="4"/>
  <c r="E32" i="4" s="1"/>
  <c r="F58" i="4"/>
  <c r="H52" i="4"/>
  <c r="H58" i="4"/>
  <c r="I47" i="4"/>
  <c r="L52" i="4"/>
  <c r="L58" i="4"/>
  <c r="I28" i="4"/>
  <c r="I32" i="4" s="1"/>
  <c r="F53" i="4"/>
  <c r="F59" i="4"/>
  <c r="H53" i="4"/>
  <c r="H59" i="4"/>
  <c r="K28" i="4"/>
  <c r="J59" i="4"/>
  <c r="L53" i="4"/>
  <c r="L59" i="4"/>
  <c r="L79" i="4"/>
  <c r="L84" i="4"/>
  <c r="L88" i="4"/>
  <c r="L92" i="4"/>
  <c r="E47" i="4"/>
  <c r="F50" i="4"/>
  <c r="F89" i="4"/>
  <c r="H50" i="4"/>
  <c r="G47" i="4"/>
  <c r="J50" i="4"/>
  <c r="L50" i="4"/>
  <c r="L80" i="4"/>
  <c r="L85" i="4"/>
  <c r="L89" i="4"/>
  <c r="L94" i="4"/>
  <c r="C37" i="3"/>
  <c r="G5" i="3"/>
  <c r="H4" i="3" s="1"/>
  <c r="G43" i="3"/>
  <c r="H43" i="3" s="1"/>
  <c r="E43" i="3"/>
  <c r="F43" i="3" s="1"/>
  <c r="J42" i="3"/>
  <c r="D43" i="3"/>
  <c r="F42" i="3"/>
  <c r="I43" i="3"/>
  <c r="J43" i="3" s="1"/>
  <c r="H42" i="3"/>
  <c r="D42" i="3"/>
  <c r="C30" i="3"/>
  <c r="I5" i="3"/>
  <c r="J4" i="3" s="1"/>
  <c r="D4" i="3"/>
  <c r="F4" i="3"/>
  <c r="H12" i="3"/>
  <c r="F13" i="3"/>
  <c r="D10" i="3"/>
  <c r="J12" i="3"/>
  <c r="D11" i="3"/>
  <c r="J13" i="3"/>
  <c r="H11" i="3"/>
  <c r="D12" i="3"/>
  <c r="H10" i="3"/>
  <c r="J10" i="3"/>
  <c r="D13" i="3"/>
  <c r="F10" i="3"/>
  <c r="E30" i="3"/>
  <c r="G30" i="3"/>
  <c r="I30" i="3"/>
  <c r="I37" i="3"/>
  <c r="G37" i="3"/>
  <c r="E37" i="3"/>
  <c r="H71" i="4" l="1"/>
  <c r="H64" i="4"/>
  <c r="H95" i="4"/>
  <c r="H88" i="4"/>
  <c r="F74" i="4"/>
  <c r="F67" i="4"/>
  <c r="F85" i="4"/>
  <c r="F80" i="4"/>
  <c r="F73" i="4"/>
  <c r="F92" i="4"/>
  <c r="F72" i="4"/>
  <c r="F64" i="4"/>
  <c r="H76" i="4"/>
  <c r="H92" i="4"/>
  <c r="H94" i="4"/>
  <c r="H67" i="4"/>
  <c r="H65" i="4"/>
  <c r="H63" i="4"/>
  <c r="H74" i="4"/>
  <c r="H78" i="4"/>
  <c r="H85" i="4"/>
  <c r="F65" i="4"/>
  <c r="F76" i="4"/>
  <c r="F95" i="4"/>
  <c r="F88" i="4"/>
  <c r="F79" i="4"/>
  <c r="F90" i="4"/>
  <c r="F87" i="4"/>
  <c r="F63" i="4"/>
  <c r="H91" i="4"/>
  <c r="H96" i="4"/>
  <c r="H89" i="4"/>
  <c r="H70" i="4"/>
  <c r="H83" i="4"/>
  <c r="H75" i="4"/>
  <c r="F71" i="4"/>
  <c r="F91" i="4"/>
  <c r="F84" i="4"/>
  <c r="F75" i="4"/>
  <c r="L41" i="4"/>
  <c r="L44" i="4"/>
  <c r="L37" i="4"/>
  <c r="K113" i="4"/>
  <c r="L38" i="4"/>
  <c r="L45" i="4"/>
  <c r="L42" i="4"/>
  <c r="L36" i="4"/>
  <c r="L39" i="4"/>
  <c r="L46" i="4"/>
  <c r="L43" i="4"/>
  <c r="H97" i="4"/>
  <c r="H33" i="4"/>
  <c r="H61" i="4"/>
  <c r="F14" i="3"/>
  <c r="J14" i="3"/>
  <c r="H14" i="3"/>
  <c r="K32" i="4"/>
  <c r="L28" i="4" s="1"/>
  <c r="H47" i="4"/>
  <c r="H40" i="4"/>
  <c r="H36" i="4"/>
  <c r="H46" i="4"/>
  <c r="H43" i="4"/>
  <c r="H39" i="4"/>
  <c r="H37" i="4"/>
  <c r="H41" i="4"/>
  <c r="H45" i="4"/>
  <c r="H42" i="4"/>
  <c r="H38" i="4"/>
  <c r="G113" i="4"/>
  <c r="G114" i="4" s="1"/>
  <c r="F28" i="4"/>
  <c r="H44" i="4"/>
  <c r="F40" i="4"/>
  <c r="F36" i="4"/>
  <c r="F41" i="4"/>
  <c r="F46" i="4"/>
  <c r="F43" i="4"/>
  <c r="F39" i="4"/>
  <c r="F37" i="4"/>
  <c r="E113" i="4"/>
  <c r="F45" i="4"/>
  <c r="F42" i="4"/>
  <c r="F38" i="4"/>
  <c r="H28" i="4"/>
  <c r="H12" i="4"/>
  <c r="H29" i="4"/>
  <c r="H26" i="4"/>
  <c r="H22" i="4"/>
  <c r="H19" i="4"/>
  <c r="H15" i="4"/>
  <c r="H11" i="4"/>
  <c r="H7" i="4"/>
  <c r="H3" i="4"/>
  <c r="H20" i="4"/>
  <c r="H4" i="4"/>
  <c r="H27" i="4"/>
  <c r="G34" i="4"/>
  <c r="H23" i="4"/>
  <c r="H25" i="4"/>
  <c r="H18" i="4"/>
  <c r="H14" i="4"/>
  <c r="H10" i="4"/>
  <c r="H6" i="4"/>
  <c r="H2" i="4"/>
  <c r="H8" i="4"/>
  <c r="H16" i="4"/>
  <c r="H31" i="4"/>
  <c r="H24" i="4"/>
  <c r="H17" i="4"/>
  <c r="H13" i="4"/>
  <c r="H9" i="4"/>
  <c r="H5" i="4"/>
  <c r="H30" i="4"/>
  <c r="H21" i="4"/>
  <c r="F44" i="4"/>
  <c r="H56" i="4"/>
  <c r="J40" i="4"/>
  <c r="J36" i="4"/>
  <c r="J46" i="4"/>
  <c r="J43" i="4"/>
  <c r="J39" i="4"/>
  <c r="J38" i="4"/>
  <c r="J42" i="4"/>
  <c r="J37" i="4"/>
  <c r="J45" i="4"/>
  <c r="I113" i="4"/>
  <c r="J41" i="4"/>
  <c r="J44" i="4"/>
  <c r="G7" i="3"/>
  <c r="H7" i="3" s="1"/>
  <c r="H3" i="3"/>
  <c r="H2" i="3"/>
  <c r="H5" i="3" s="1"/>
  <c r="J3" i="3"/>
  <c r="J2" i="3"/>
  <c r="I7" i="3"/>
  <c r="J7" i="3" s="1"/>
  <c r="F6" i="3"/>
  <c r="F3" i="3"/>
  <c r="D3" i="3"/>
  <c r="D29" i="3"/>
  <c r="D27" i="3"/>
  <c r="D26" i="3"/>
  <c r="D25" i="3"/>
  <c r="D24" i="3"/>
  <c r="F2" i="3"/>
  <c r="D28" i="3"/>
  <c r="D2" i="3"/>
  <c r="D5" i="3" s="1"/>
  <c r="D23" i="3"/>
  <c r="H34" i="3"/>
  <c r="H33" i="3"/>
  <c r="H32" i="3"/>
  <c r="H36" i="3"/>
  <c r="H31" i="3"/>
  <c r="H35" i="3"/>
  <c r="J37" i="3"/>
  <c r="J36" i="3"/>
  <c r="J35" i="3"/>
  <c r="J34" i="3"/>
  <c r="J33" i="3"/>
  <c r="J32" i="3"/>
  <c r="J31" i="3"/>
  <c r="F33" i="3"/>
  <c r="F34" i="3"/>
  <c r="F32" i="3"/>
  <c r="F31" i="3"/>
  <c r="F35" i="3"/>
  <c r="F36" i="3"/>
  <c r="D36" i="3"/>
  <c r="D35" i="3"/>
  <c r="D34" i="3"/>
  <c r="D31" i="3"/>
  <c r="D33" i="3"/>
  <c r="D32" i="3"/>
  <c r="H24" i="3"/>
  <c r="H23" i="3"/>
  <c r="H25" i="3"/>
  <c r="H29" i="3"/>
  <c r="H28" i="3"/>
  <c r="H27" i="3"/>
  <c r="H26" i="3"/>
  <c r="J29" i="3"/>
  <c r="J28" i="3"/>
  <c r="J27" i="3"/>
  <c r="J26" i="3"/>
  <c r="J25" i="3"/>
  <c r="J24" i="3"/>
  <c r="J23" i="3"/>
  <c r="F28" i="3"/>
  <c r="F27" i="3"/>
  <c r="F29" i="3"/>
  <c r="F26" i="3"/>
  <c r="F25" i="3"/>
  <c r="F24" i="3"/>
  <c r="F23" i="3"/>
  <c r="E38" i="3"/>
  <c r="F38" i="3" s="1"/>
  <c r="H19" i="3"/>
  <c r="H18" i="3"/>
  <c r="H17" i="3"/>
  <c r="H16" i="3"/>
  <c r="H15" i="3"/>
  <c r="F16" i="3"/>
  <c r="F15" i="3"/>
  <c r="F18" i="3"/>
  <c r="F17" i="3"/>
  <c r="J19" i="3"/>
  <c r="J18" i="3"/>
  <c r="J17" i="3"/>
  <c r="J16" i="3"/>
  <c r="J15" i="3"/>
  <c r="D16" i="3"/>
  <c r="D15" i="3"/>
  <c r="D18" i="3"/>
  <c r="D17" i="3"/>
  <c r="F19" i="3"/>
  <c r="D19" i="3"/>
  <c r="D14" i="3"/>
  <c r="D20" i="3"/>
  <c r="G20" i="3"/>
  <c r="H20" i="3" s="1"/>
  <c r="I38" i="3"/>
  <c r="J38" i="3" s="1"/>
  <c r="E7" i="3"/>
  <c r="F7" i="3" s="1"/>
  <c r="C38" i="3"/>
  <c r="D38" i="3" s="1"/>
  <c r="G38" i="3"/>
  <c r="H38" i="3" s="1"/>
  <c r="E20" i="3"/>
  <c r="F20" i="3" s="1"/>
  <c r="D37" i="3"/>
  <c r="H37" i="3"/>
  <c r="F37" i="3"/>
  <c r="I20" i="3"/>
  <c r="J20" i="3" s="1"/>
  <c r="D7" i="3"/>
  <c r="D6" i="3"/>
  <c r="H6" i="3"/>
  <c r="J6" i="3"/>
  <c r="H32" i="4" l="1"/>
  <c r="J5" i="3"/>
  <c r="H113" i="4"/>
  <c r="J27" i="4"/>
  <c r="J29" i="4"/>
  <c r="J26" i="4"/>
  <c r="J22" i="4"/>
  <c r="J19" i="4"/>
  <c r="J15" i="4"/>
  <c r="J11" i="4"/>
  <c r="J7" i="4"/>
  <c r="J3" i="4"/>
  <c r="J31" i="4"/>
  <c r="J5" i="4"/>
  <c r="J20" i="4"/>
  <c r="J97" i="4"/>
  <c r="J33" i="4"/>
  <c r="I114" i="4"/>
  <c r="J17" i="4"/>
  <c r="J12" i="4"/>
  <c r="J24" i="4"/>
  <c r="J25" i="4"/>
  <c r="J18" i="4"/>
  <c r="J14" i="4"/>
  <c r="J10" i="4"/>
  <c r="J6" i="4"/>
  <c r="J2" i="4"/>
  <c r="J13" i="4"/>
  <c r="J30" i="4"/>
  <c r="J16" i="4"/>
  <c r="I34" i="4"/>
  <c r="J9" i="4"/>
  <c r="J23" i="4"/>
  <c r="J8" i="4"/>
  <c r="J4" i="4"/>
  <c r="J21" i="4"/>
  <c r="J56" i="4"/>
  <c r="J61" i="4"/>
  <c r="H34" i="4"/>
  <c r="G48" i="4"/>
  <c r="J28" i="4"/>
  <c r="F23" i="4"/>
  <c r="F8" i="4"/>
  <c r="F29" i="4"/>
  <c r="F26" i="4"/>
  <c r="F22" i="4"/>
  <c r="F19" i="4"/>
  <c r="F15" i="4"/>
  <c r="F11" i="4"/>
  <c r="F7" i="4"/>
  <c r="F3" i="4"/>
  <c r="F30" i="4"/>
  <c r="F4" i="4"/>
  <c r="F12" i="4"/>
  <c r="E114" i="4"/>
  <c r="F25" i="4"/>
  <c r="F18" i="4"/>
  <c r="F14" i="4"/>
  <c r="F10" i="4"/>
  <c r="F6" i="4"/>
  <c r="F2" i="4"/>
  <c r="F27" i="4"/>
  <c r="F33" i="4"/>
  <c r="E34" i="4"/>
  <c r="F34" i="4" s="1"/>
  <c r="F31" i="4"/>
  <c r="F24" i="4"/>
  <c r="F17" i="4"/>
  <c r="F13" i="4"/>
  <c r="F9" i="4"/>
  <c r="F5" i="4"/>
  <c r="F16" i="4"/>
  <c r="F20" i="4"/>
  <c r="F56" i="4"/>
  <c r="F61" i="4"/>
  <c r="F21" i="4"/>
  <c r="F97" i="4"/>
  <c r="J47" i="4"/>
  <c r="F47" i="4"/>
  <c r="L29" i="4"/>
  <c r="L26" i="4"/>
  <c r="L22" i="4"/>
  <c r="L19" i="4"/>
  <c r="L15" i="4"/>
  <c r="L11" i="4"/>
  <c r="L7" i="4"/>
  <c r="L3" i="4"/>
  <c r="K114" i="4"/>
  <c r="L25" i="4"/>
  <c r="L18" i="4"/>
  <c r="L14" i="4"/>
  <c r="L10" i="4"/>
  <c r="L6" i="4"/>
  <c r="L2" i="4"/>
  <c r="K34" i="4"/>
  <c r="L31" i="4"/>
  <c r="L24" i="4"/>
  <c r="L17" i="4"/>
  <c r="L13" i="4"/>
  <c r="L9" i="4"/>
  <c r="L5" i="4"/>
  <c r="L33" i="4"/>
  <c r="L30" i="4"/>
  <c r="L27" i="4"/>
  <c r="L23" i="4"/>
  <c r="L20" i="4"/>
  <c r="L16" i="4"/>
  <c r="L12" i="4"/>
  <c r="L8" i="4"/>
  <c r="L4" i="4"/>
  <c r="L47" i="4"/>
  <c r="L56" i="4"/>
  <c r="L61" i="4"/>
  <c r="L21" i="4"/>
  <c r="L97" i="4"/>
  <c r="F5" i="3"/>
  <c r="D30" i="3"/>
  <c r="J30" i="3"/>
  <c r="F30" i="3"/>
  <c r="H30" i="3"/>
  <c r="F113" i="4" l="1"/>
  <c r="F32" i="4"/>
  <c r="J113" i="4"/>
  <c r="H114" i="4"/>
  <c r="E48" i="4"/>
  <c r="L34" i="4"/>
  <c r="K48" i="4"/>
  <c r="G57" i="4"/>
  <c r="H48" i="4"/>
  <c r="L32" i="4"/>
  <c r="J34" i="4"/>
  <c r="I48" i="4"/>
  <c r="L113" i="4"/>
  <c r="J32" i="4"/>
  <c r="J114" i="4" l="1"/>
  <c r="F114" i="4"/>
  <c r="L114" i="4"/>
  <c r="H57" i="4"/>
  <c r="G98" i="4"/>
  <c r="H98" i="4" s="1"/>
  <c r="E57" i="4"/>
  <c r="F48" i="4"/>
  <c r="I57" i="4"/>
  <c r="J48" i="4"/>
  <c r="L48" i="4"/>
  <c r="K57" i="4"/>
  <c r="K98" i="4" l="1"/>
  <c r="L98" i="4" s="1"/>
  <c r="L57" i="4"/>
  <c r="I98" i="4"/>
  <c r="J98" i="4" s="1"/>
  <c r="J57" i="4"/>
  <c r="F57" i="4"/>
  <c r="E98" i="4"/>
  <c r="F98" i="4" s="1"/>
  <c r="G105" i="4"/>
  <c r="H105" i="4" s="1"/>
  <c r="I105" i="4" l="1"/>
  <c r="J105" i="4" s="1"/>
  <c r="E105" i="4"/>
  <c r="F105" i="4" s="1"/>
  <c r="K105" i="4"/>
  <c r="L105" i="4" s="1"/>
</calcChain>
</file>

<file path=xl/sharedStrings.xml><?xml version="1.0" encoding="utf-8"?>
<sst xmlns="http://schemas.openxmlformats.org/spreadsheetml/2006/main" count="296" uniqueCount="141">
  <si>
    <t>Ordinary Income/Expense</t>
  </si>
  <si>
    <t>Income</t>
  </si>
  <si>
    <t>Hightened Path Rental</t>
  </si>
  <si>
    <t>Convienence Package</t>
  </si>
  <si>
    <t>Credit</t>
  </si>
  <si>
    <t>Delivery Fee</t>
  </si>
  <si>
    <t>Equipment</t>
  </si>
  <si>
    <t>Extra Miles</t>
  </si>
  <si>
    <t>Insurance</t>
  </si>
  <si>
    <t>Linens</t>
  </si>
  <si>
    <t>Nightly Rental</t>
  </si>
  <si>
    <t>Prep Fee</t>
  </si>
  <si>
    <t>Pressure Wash</t>
  </si>
  <si>
    <t>Processing Fee</t>
  </si>
  <si>
    <t>Propane | Fuel</t>
  </si>
  <si>
    <t>Repairs and Maintenance</t>
  </si>
  <si>
    <t>Insurance Claims</t>
  </si>
  <si>
    <t>Owner repairs &amp; service</t>
  </si>
  <si>
    <t>Repairs and Maintenance - Other</t>
  </si>
  <si>
    <t>Total Repairs and Maintenance</t>
  </si>
  <si>
    <t>Sale</t>
  </si>
  <si>
    <t>Sanitation</t>
  </si>
  <si>
    <t>Steam Clean | Pet Fee</t>
  </si>
  <si>
    <t>Tolls</t>
  </si>
  <si>
    <t>Hightened Path Rental - Other</t>
  </si>
  <si>
    <t>Total Hightened Path Rental</t>
  </si>
  <si>
    <t>Refunds</t>
  </si>
  <si>
    <t>Storage Income</t>
  </si>
  <si>
    <t>Training Documents</t>
  </si>
  <si>
    <t>Total Income</t>
  </si>
  <si>
    <t>Expense</t>
  </si>
  <si>
    <t>1099 Vendor</t>
  </si>
  <si>
    <t>Drivers</t>
  </si>
  <si>
    <t>Office Assistant</t>
  </si>
  <si>
    <t>RV Owners</t>
  </si>
  <si>
    <t>Total 1099 Vendor</t>
  </si>
  <si>
    <t>Advertising and Promotion</t>
  </si>
  <si>
    <t>Automobile Expense</t>
  </si>
  <si>
    <t>Bad Debt</t>
  </si>
  <si>
    <t>Bank Service Charges</t>
  </si>
  <si>
    <t>Business Licenses and Permits</t>
  </si>
  <si>
    <t>Charitable Contributions</t>
  </si>
  <si>
    <t>Computer and Software Expenses</t>
  </si>
  <si>
    <t>Dues and Subscriptions</t>
  </si>
  <si>
    <t>Fuel &amp; Propane</t>
  </si>
  <si>
    <t>Propane</t>
  </si>
  <si>
    <t>Total Fuel &amp; Propane</t>
  </si>
  <si>
    <t>Insurance Expense</t>
  </si>
  <si>
    <t>Interest Expense</t>
  </si>
  <si>
    <t>Meals and Entertainment</t>
  </si>
  <si>
    <t>Merchant Account Fee</t>
  </si>
  <si>
    <t>Office Rent</t>
  </si>
  <si>
    <t>Office Supplies</t>
  </si>
  <si>
    <t>Payroll Expenses</t>
  </si>
  <si>
    <t>Child Support Payment</t>
  </si>
  <si>
    <t>Employee Taxes</t>
  </si>
  <si>
    <t>Salaries &amp; Wages</t>
  </si>
  <si>
    <t>Cleaners</t>
  </si>
  <si>
    <t>Lot Manager</t>
  </si>
  <si>
    <t>Owner Wages</t>
  </si>
  <si>
    <t>Total Salaries &amp; Wages</t>
  </si>
  <si>
    <t>Payroll Expenses - Other</t>
  </si>
  <si>
    <t>Total Payroll Expenses</t>
  </si>
  <si>
    <t>Postage and Delivery</t>
  </si>
  <si>
    <t>Professional Fees</t>
  </si>
  <si>
    <t>Accountant CPA</t>
  </si>
  <si>
    <t>Legal</t>
  </si>
  <si>
    <t>Professional Fees - Other</t>
  </si>
  <si>
    <t>Total Professional Fees</t>
  </si>
  <si>
    <t>Collision Damage</t>
  </si>
  <si>
    <t>Laundry</t>
  </si>
  <si>
    <t>Supplies</t>
  </si>
  <si>
    <t>SEP IRA</t>
  </si>
  <si>
    <t>Small Tools and Equipment</t>
  </si>
  <si>
    <t>Storage Expense</t>
  </si>
  <si>
    <t>Taxes - Federal Income Tax</t>
  </si>
  <si>
    <t>Theft</t>
  </si>
  <si>
    <t>Travel Expense</t>
  </si>
  <si>
    <t>Utilities</t>
  </si>
  <si>
    <t>Cell Phone &amp; Tablet</t>
  </si>
  <si>
    <t>Internet</t>
  </si>
  <si>
    <t>Telephone VOIP</t>
  </si>
  <si>
    <t>Total Utilities</t>
  </si>
  <si>
    <t>Total Expense</t>
  </si>
  <si>
    <t>Net Ordinary Income</t>
  </si>
  <si>
    <t>Other Income/Expense</t>
  </si>
  <si>
    <t>Other Income</t>
  </si>
  <si>
    <t>Credit card rebates &amp; rewards</t>
  </si>
  <si>
    <t>Interest Income</t>
  </si>
  <si>
    <t>Misc</t>
  </si>
  <si>
    <t>Total Other Income</t>
  </si>
  <si>
    <t>Net Other Income</t>
  </si>
  <si>
    <t>Net Income</t>
  </si>
  <si>
    <t>Shipping</t>
  </si>
  <si>
    <t>Uniforms</t>
  </si>
  <si>
    <t>Total Advertising and Promotion</t>
  </si>
  <si>
    <t>Commissions</t>
  </si>
  <si>
    <t>Mobile Oil Service</t>
  </si>
  <si>
    <t>Reviews</t>
  </si>
  <si>
    <t>Fuel</t>
  </si>
  <si>
    <t>Life Insurance</t>
  </si>
  <si>
    <t>Workers Comp</t>
  </si>
  <si>
    <t>Collection Agency</t>
  </si>
  <si>
    <t>Late Fees Income</t>
  </si>
  <si>
    <t>P2P Marketplace Fee</t>
  </si>
  <si>
    <t>Owners Expenses</t>
  </si>
  <si>
    <t>Maintenance Expenses</t>
  </si>
  <si>
    <t>Maintenance Employee</t>
  </si>
  <si>
    <t>Net Total Repairs &amp; Maintenance</t>
  </si>
  <si>
    <t>Total Income Repairs &amp; Maintenance</t>
  </si>
  <si>
    <t>Total Expenses Repairs &amp; Maintenance</t>
  </si>
  <si>
    <t>Item Name</t>
  </si>
  <si>
    <t>Prep Expenses</t>
  </si>
  <si>
    <t>Total Income Owners</t>
  </si>
  <si>
    <t>Net Total Owners</t>
  </si>
  <si>
    <t>Total Income Prep</t>
  </si>
  <si>
    <t>Total Expense Prep</t>
  </si>
  <si>
    <t>Net Total Prep</t>
  </si>
  <si>
    <t>2019</t>
  </si>
  <si>
    <t>2020</t>
  </si>
  <si>
    <t>2021</t>
  </si>
  <si>
    <t>2022</t>
  </si>
  <si>
    <t>Generator Hours</t>
  </si>
  <si>
    <t>Net Total Processing Fee</t>
  </si>
  <si>
    <t>Maintenance</t>
  </si>
  <si>
    <t>%</t>
  </si>
  <si>
    <t>Net Income after RV Owners</t>
  </si>
  <si>
    <t>Net Income after Payroll</t>
  </si>
  <si>
    <t>Net Income after Maintenance</t>
  </si>
  <si>
    <t>FIXED EXPENSES</t>
  </si>
  <si>
    <t>Total Fixed Expenses</t>
  </si>
  <si>
    <t>Net Income after Fixed Expenses</t>
  </si>
  <si>
    <t>Misc Expenses</t>
  </si>
  <si>
    <t>Total Misc Expenses</t>
  </si>
  <si>
    <t>Net Income after Misc Expenses</t>
  </si>
  <si>
    <t>Total Expenses</t>
  </si>
  <si>
    <t>Collision</t>
  </si>
  <si>
    <t>Maintenance Wages (Labor)</t>
  </si>
  <si>
    <t>Recast</t>
  </si>
  <si>
    <t>**Recasting funds for positive cash flow</t>
  </si>
  <si>
    <t>Recast**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</si>
</sst>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-#,##0.00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auto="1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 style="thin">
        <color auto="1"/>
      </top>
      <bottom style="thick">
        <color theme="3"/>
      </bottom>
      <diagonal/>
    </border>
    <border>
      <left/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ck">
        <color theme="3"/>
      </bottom>
      <diagonal/>
    </border>
    <border>
      <left style="thin">
        <color indexed="64"/>
      </left>
      <right/>
      <top style="thick">
        <color theme="3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theme="3"/>
      </right>
      <top style="thick">
        <color theme="3"/>
      </top>
      <bottom style="medium">
        <color auto="1"/>
      </bottom>
      <diagonal/>
    </border>
    <border>
      <left/>
      <right/>
      <top style="thick">
        <color theme="3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theme="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44" fontId="13" fillId="0" borderId="0" applyFont="0" applyFill="0" applyBorder="0" applyAlignment="0" applyProtection="0"/>
  </cellStyleXfs>
  <cellXfs count="162">
    <xf numFmtId="0" fontId="0" fillId="0" borderId="0" xfId="0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49" fontId="6" fillId="0" borderId="1" xfId="0" applyNumberFormat="1" applyFont="1" applyBorder="1" applyAlignment="1">
      <alignment horizontal="center"/>
    </xf>
    <xf numFmtId="164" fontId="7" fillId="0" borderId="0" xfId="0" applyNumberFormat="1" applyFont="1"/>
    <xf numFmtId="4" fontId="5" fillId="0" borderId="0" xfId="0" applyNumberFormat="1" applyFont="1"/>
    <xf numFmtId="4" fontId="7" fillId="0" borderId="0" xfId="0" applyNumberFormat="1" applyFont="1"/>
    <xf numFmtId="4" fontId="7" fillId="0" borderId="2" xfId="0" applyNumberFormat="1" applyFont="1" applyBorder="1"/>
    <xf numFmtId="4" fontId="7" fillId="0" borderId="4" xfId="0" applyNumberFormat="1" applyFont="1" applyBorder="1"/>
    <xf numFmtId="49" fontId="2" fillId="3" borderId="0" xfId="2" applyNumberFormat="1"/>
    <xf numFmtId="49" fontId="1" fillId="2" borderId="0" xfId="1" applyNumberFormat="1"/>
    <xf numFmtId="49" fontId="8" fillId="3" borderId="0" xfId="2" applyNumberFormat="1" applyFont="1"/>
    <xf numFmtId="4" fontId="8" fillId="3" borderId="3" xfId="2" applyNumberFormat="1" applyFont="1" applyBorder="1"/>
    <xf numFmtId="49" fontId="9" fillId="2" borderId="0" xfId="1" applyNumberFormat="1" applyFont="1"/>
    <xf numFmtId="4" fontId="9" fillId="2" borderId="0" xfId="1" applyNumberFormat="1" applyFont="1"/>
    <xf numFmtId="49" fontId="10" fillId="2" borderId="0" xfId="1" applyNumberFormat="1" applyFont="1"/>
    <xf numFmtId="4" fontId="10" fillId="2" borderId="5" xfId="1" applyNumberFormat="1" applyFont="1" applyBorder="1"/>
    <xf numFmtId="4" fontId="12" fillId="0" borderId="0" xfId="0" applyNumberFormat="1" applyFont="1"/>
    <xf numFmtId="4" fontId="12" fillId="0" borderId="2" xfId="0" applyNumberFormat="1" applyFont="1" applyBorder="1"/>
    <xf numFmtId="4" fontId="5" fillId="0" borderId="2" xfId="0" applyNumberFormat="1" applyFont="1" applyBorder="1"/>
    <xf numFmtId="49" fontId="0" fillId="0" borderId="0" xfId="0" applyNumberFormat="1"/>
    <xf numFmtId="4" fontId="0" fillId="0" borderId="0" xfId="0" applyNumberFormat="1"/>
    <xf numFmtId="4" fontId="1" fillId="2" borderId="6" xfId="1" applyNumberFormat="1" applyBorder="1"/>
    <xf numFmtId="9" fontId="1" fillId="2" borderId="6" xfId="4" applyFont="1" applyFill="1" applyBorder="1"/>
    <xf numFmtId="9" fontId="1" fillId="2" borderId="10" xfId="4" applyFont="1" applyFill="1" applyBorder="1"/>
    <xf numFmtId="4" fontId="2" fillId="3" borderId="0" xfId="2" applyNumberFormat="1" applyBorder="1"/>
    <xf numFmtId="9" fontId="2" fillId="3" borderId="0" xfId="4" applyFont="1" applyFill="1" applyBorder="1"/>
    <xf numFmtId="9" fontId="2" fillId="3" borderId="9" xfId="4" applyFont="1" applyFill="1" applyBorder="1"/>
    <xf numFmtId="49" fontId="0" fillId="0" borderId="14" xfId="0" applyNumberFormat="1" applyBorder="1"/>
    <xf numFmtId="0" fontId="1" fillId="2" borderId="15" xfId="1" applyBorder="1"/>
    <xf numFmtId="4" fontId="2" fillId="3" borderId="14" xfId="2" applyNumberFormat="1" applyBorder="1"/>
    <xf numFmtId="49" fontId="1" fillId="2" borderId="14" xfId="1" applyNumberFormat="1" applyBorder="1"/>
    <xf numFmtId="4" fontId="1" fillId="2" borderId="14" xfId="1" applyNumberFormat="1" applyBorder="1"/>
    <xf numFmtId="4" fontId="0" fillId="0" borderId="14" xfId="0" applyNumberFormat="1" applyBorder="1"/>
    <xf numFmtId="4" fontId="1" fillId="2" borderId="15" xfId="1" applyNumberFormat="1" applyBorder="1"/>
    <xf numFmtId="4" fontId="16" fillId="0" borderId="0" xfId="0" applyNumberFormat="1" applyFont="1"/>
    <xf numFmtId="49" fontId="16" fillId="0" borderId="14" xfId="0" applyNumberFormat="1" applyFont="1" applyBorder="1"/>
    <xf numFmtId="4" fontId="16" fillId="0" borderId="14" xfId="0" applyNumberFormat="1" applyFont="1" applyBorder="1"/>
    <xf numFmtId="0" fontId="18" fillId="2" borderId="15" xfId="1" applyFont="1" applyBorder="1"/>
    <xf numFmtId="4" fontId="18" fillId="2" borderId="15" xfId="1" applyNumberFormat="1" applyFont="1" applyBorder="1"/>
    <xf numFmtId="9" fontId="18" fillId="2" borderId="6" xfId="4" applyFont="1" applyFill="1" applyBorder="1"/>
    <xf numFmtId="4" fontId="18" fillId="2" borderId="6" xfId="1" applyNumberFormat="1" applyFont="1" applyBorder="1"/>
    <xf numFmtId="9" fontId="18" fillId="2" borderId="10" xfId="4" applyFont="1" applyFill="1" applyBorder="1"/>
    <xf numFmtId="4" fontId="19" fillId="3" borderId="14" xfId="2" applyNumberFormat="1" applyFont="1" applyBorder="1"/>
    <xf numFmtId="9" fontId="19" fillId="3" borderId="0" xfId="4" applyFont="1" applyFill="1" applyBorder="1"/>
    <xf numFmtId="4" fontId="19" fillId="3" borderId="0" xfId="2" applyNumberFormat="1" applyFont="1" applyBorder="1"/>
    <xf numFmtId="9" fontId="19" fillId="3" borderId="9" xfId="4" applyFont="1" applyFill="1" applyBorder="1"/>
    <xf numFmtId="4" fontId="20" fillId="0" borderId="18" xfId="0" applyNumberFormat="1" applyFont="1" applyBorder="1"/>
    <xf numFmtId="4" fontId="20" fillId="0" borderId="2" xfId="0" applyNumberFormat="1" applyFont="1" applyBorder="1"/>
    <xf numFmtId="4" fontId="18" fillId="2" borderId="14" xfId="1" applyNumberFormat="1" applyFont="1" applyBorder="1"/>
    <xf numFmtId="49" fontId="17" fillId="0" borderId="20" xfId="0" applyNumberFormat="1" applyFont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16" fillId="0" borderId="22" xfId="0" applyNumberFormat="1" applyFont="1" applyBorder="1"/>
    <xf numFmtId="49" fontId="18" fillId="2" borderId="22" xfId="1" applyNumberFormat="1" applyFont="1" applyBorder="1"/>
    <xf numFmtId="49" fontId="19" fillId="3" borderId="14" xfId="2" applyNumberFormat="1" applyFont="1" applyBorder="1"/>
    <xf numFmtId="4" fontId="20" fillId="0" borderId="0" xfId="0" applyNumberFormat="1" applyFont="1"/>
    <xf numFmtId="4" fontId="21" fillId="0" borderId="0" xfId="0" applyNumberFormat="1" applyFont="1"/>
    <xf numFmtId="9" fontId="18" fillId="2" borderId="0" xfId="4" applyFont="1" applyFill="1" applyBorder="1"/>
    <xf numFmtId="4" fontId="18" fillId="2" borderId="0" xfId="1" applyNumberFormat="1" applyFont="1" applyBorder="1"/>
    <xf numFmtId="9" fontId="18" fillId="2" borderId="9" xfId="4" applyFont="1" applyFill="1" applyBorder="1"/>
    <xf numFmtId="4" fontId="2" fillId="3" borderId="6" xfId="2" applyNumberFormat="1" applyBorder="1"/>
    <xf numFmtId="9" fontId="2" fillId="3" borderId="6" xfId="4" applyFont="1" applyFill="1" applyBorder="1"/>
    <xf numFmtId="9" fontId="2" fillId="3" borderId="10" xfId="4" applyFont="1" applyFill="1" applyBorder="1"/>
    <xf numFmtId="4" fontId="2" fillId="3" borderId="15" xfId="2" applyNumberFormat="1" applyBorder="1"/>
    <xf numFmtId="4" fontId="0" fillId="0" borderId="25" xfId="0" applyNumberFormat="1" applyBorder="1"/>
    <xf numFmtId="4" fontId="0" fillId="0" borderId="26" xfId="0" applyNumberFormat="1" applyBorder="1"/>
    <xf numFmtId="0" fontId="2" fillId="3" borderId="27" xfId="2" applyBorder="1"/>
    <xf numFmtId="4" fontId="16" fillId="0" borderId="25" xfId="0" applyNumberFormat="1" applyFont="1" applyBorder="1"/>
    <xf numFmtId="4" fontId="16" fillId="0" borderId="26" xfId="0" applyNumberFormat="1" applyFont="1" applyBorder="1"/>
    <xf numFmtId="4" fontId="1" fillId="2" borderId="0" xfId="1" applyNumberFormat="1" applyBorder="1"/>
    <xf numFmtId="49" fontId="2" fillId="3" borderId="14" xfId="2" applyNumberFormat="1" applyBorder="1"/>
    <xf numFmtId="0" fontId="14" fillId="4" borderId="16" xfId="5" applyBorder="1"/>
    <xf numFmtId="4" fontId="14" fillId="4" borderId="16" xfId="5" applyNumberFormat="1" applyBorder="1"/>
    <xf numFmtId="4" fontId="14" fillId="4" borderId="12" xfId="5" applyNumberFormat="1" applyBorder="1"/>
    <xf numFmtId="9" fontId="14" fillId="4" borderId="12" xfId="5" applyNumberFormat="1" applyBorder="1"/>
    <xf numFmtId="9" fontId="14" fillId="4" borderId="13" xfId="5" applyNumberFormat="1" applyBorder="1"/>
    <xf numFmtId="0" fontId="14" fillId="4" borderId="24" xfId="5" applyBorder="1"/>
    <xf numFmtId="0" fontId="15" fillId="0" borderId="1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9" fontId="1" fillId="2" borderId="0" xfId="4" applyFont="1" applyFill="1" applyBorder="1"/>
    <xf numFmtId="9" fontId="14" fillId="4" borderId="12" xfId="4" applyFont="1" applyFill="1" applyBorder="1"/>
    <xf numFmtId="9" fontId="1" fillId="2" borderId="9" xfId="4" applyFont="1" applyFill="1" applyBorder="1"/>
    <xf numFmtId="9" fontId="14" fillId="4" borderId="13" xfId="4" applyFont="1" applyFill="1" applyBorder="1"/>
    <xf numFmtId="9" fontId="16" fillId="0" borderId="0" xfId="4" applyFont="1" applyBorder="1"/>
    <xf numFmtId="9" fontId="16" fillId="0" borderId="26" xfId="4" applyFont="1" applyBorder="1"/>
    <xf numFmtId="9" fontId="16" fillId="0" borderId="9" xfId="4" applyFont="1" applyBorder="1"/>
    <xf numFmtId="9" fontId="16" fillId="0" borderId="0" xfId="4" applyFont="1"/>
    <xf numFmtId="9" fontId="16" fillId="0" borderId="2" xfId="4" applyFont="1" applyBorder="1"/>
    <xf numFmtId="9" fontId="20" fillId="0" borderId="0" xfId="4" applyFont="1"/>
    <xf numFmtId="9" fontId="20" fillId="0" borderId="2" xfId="4" applyFont="1" applyBorder="1"/>
    <xf numFmtId="9" fontId="21" fillId="0" borderId="0" xfId="4" applyFont="1"/>
    <xf numFmtId="9" fontId="21" fillId="0" borderId="9" xfId="4" applyFont="1" applyBorder="1"/>
    <xf numFmtId="9" fontId="20" fillId="0" borderId="9" xfId="4" applyFont="1" applyBorder="1"/>
    <xf numFmtId="9" fontId="20" fillId="0" borderId="23" xfId="4" applyFont="1" applyBorder="1"/>
    <xf numFmtId="9" fontId="0" fillId="0" borderId="0" xfId="4" applyFont="1"/>
    <xf numFmtId="9" fontId="0" fillId="0" borderId="9" xfId="4" applyFont="1" applyBorder="1"/>
    <xf numFmtId="0" fontId="15" fillId="0" borderId="0" xfId="0" applyFont="1"/>
    <xf numFmtId="0" fontId="15" fillId="0" borderId="26" xfId="0" applyFont="1" applyBorder="1" applyAlignment="1">
      <alignment horizontal="center"/>
    </xf>
    <xf numFmtId="165" fontId="15" fillId="0" borderId="28" xfId="4" applyNumberFormat="1" applyFont="1" applyBorder="1" applyAlignment="1">
      <alignment horizontal="center"/>
    </xf>
    <xf numFmtId="49" fontId="23" fillId="0" borderId="0" xfId="0" applyNumberFormat="1" applyFont="1"/>
    <xf numFmtId="49" fontId="24" fillId="0" borderId="0" xfId="0" applyNumberFormat="1" applyFont="1"/>
    <xf numFmtId="49" fontId="24" fillId="0" borderId="6" xfId="0" applyNumberFormat="1" applyFont="1" applyBorder="1"/>
    <xf numFmtId="4" fontId="13" fillId="0" borderId="6" xfId="0" applyNumberFormat="1" applyFont="1" applyBorder="1"/>
    <xf numFmtId="165" fontId="13" fillId="0" borderId="29" xfId="4" applyNumberFormat="1" applyFont="1" applyBorder="1"/>
    <xf numFmtId="4" fontId="13" fillId="0" borderId="0" xfId="0" applyNumberFormat="1" applyFont="1"/>
    <xf numFmtId="165" fontId="13" fillId="0" borderId="30" xfId="4" applyNumberFormat="1" applyFont="1" applyBorder="1"/>
    <xf numFmtId="4" fontId="24" fillId="0" borderId="0" xfId="0" applyNumberFormat="1" applyFont="1"/>
    <xf numFmtId="4" fontId="25" fillId="0" borderId="0" xfId="0" applyNumberFormat="1" applyFont="1"/>
    <xf numFmtId="0" fontId="13" fillId="0" borderId="0" xfId="0" applyFont="1"/>
    <xf numFmtId="4" fontId="24" fillId="0" borderId="2" xfId="0" applyNumberFormat="1" applyFont="1" applyBorder="1"/>
    <xf numFmtId="165" fontId="24" fillId="0" borderId="31" xfId="4" applyNumberFormat="1" applyFont="1" applyBorder="1"/>
    <xf numFmtId="4" fontId="1" fillId="2" borderId="0" xfId="1" applyNumberFormat="1"/>
    <xf numFmtId="165" fontId="1" fillId="2" borderId="32" xfId="4" applyNumberFormat="1" applyFont="1" applyFill="1" applyBorder="1"/>
    <xf numFmtId="0" fontId="22" fillId="0" borderId="0" xfId="0" applyFont="1"/>
    <xf numFmtId="0" fontId="2" fillId="3" borderId="0" xfId="2"/>
    <xf numFmtId="4" fontId="2" fillId="3" borderId="2" xfId="2" applyNumberFormat="1" applyBorder="1"/>
    <xf numFmtId="165" fontId="2" fillId="3" borderId="31" xfId="4" applyNumberFormat="1" applyFont="1" applyFill="1" applyBorder="1"/>
    <xf numFmtId="0" fontId="1" fillId="2" borderId="0" xfId="1"/>
    <xf numFmtId="165" fontId="1" fillId="2" borderId="30" xfId="4" applyNumberFormat="1" applyFont="1" applyFill="1" applyBorder="1"/>
    <xf numFmtId="165" fontId="24" fillId="0" borderId="30" xfId="4" applyNumberFormat="1" applyFont="1" applyBorder="1"/>
    <xf numFmtId="4" fontId="2" fillId="3" borderId="0" xfId="2" applyNumberFormat="1"/>
    <xf numFmtId="165" fontId="2" fillId="3" borderId="30" xfId="4" applyNumberFormat="1" applyFont="1" applyFill="1" applyBorder="1"/>
    <xf numFmtId="4" fontId="1" fillId="2" borderId="4" xfId="1" applyNumberFormat="1" applyBorder="1"/>
    <xf numFmtId="165" fontId="5" fillId="0" borderId="30" xfId="4" applyNumberFormat="1" applyFont="1" applyBorder="1"/>
    <xf numFmtId="165" fontId="7" fillId="0" borderId="30" xfId="4" applyNumberFormat="1" applyFont="1" applyBorder="1"/>
    <xf numFmtId="165" fontId="0" fillId="0" borderId="30" xfId="4" applyNumberFormat="1" applyFont="1" applyBorder="1"/>
    <xf numFmtId="49" fontId="26" fillId="0" borderId="0" xfId="0" applyNumberFormat="1" applyFont="1"/>
    <xf numFmtId="4" fontId="2" fillId="3" borderId="4" xfId="2" applyNumberFormat="1" applyBorder="1"/>
    <xf numFmtId="165" fontId="2" fillId="3" borderId="32" xfId="4" applyNumberFormat="1" applyFont="1" applyFill="1" applyBorder="1"/>
    <xf numFmtId="165" fontId="25" fillId="0" borderId="30" xfId="4" applyNumberFormat="1" applyFont="1" applyBorder="1"/>
    <xf numFmtId="165" fontId="26" fillId="0" borderId="30" xfId="4" applyNumberFormat="1" applyFont="1" applyBorder="1"/>
    <xf numFmtId="0" fontId="27" fillId="3" borderId="0" xfId="2" applyFont="1"/>
    <xf numFmtId="165" fontId="2" fillId="3" borderId="30" xfId="2" applyNumberFormat="1" applyBorder="1"/>
    <xf numFmtId="0" fontId="10" fillId="2" borderId="0" xfId="1" applyFont="1"/>
    <xf numFmtId="0" fontId="15" fillId="0" borderId="7" xfId="0" applyFont="1" applyBorder="1"/>
    <xf numFmtId="0" fontId="16" fillId="0" borderId="8" xfId="0" applyFont="1" applyBorder="1"/>
    <xf numFmtId="0" fontId="16" fillId="0" borderId="11" xfId="0" applyFont="1" applyBorder="1"/>
    <xf numFmtId="0" fontId="13" fillId="5" borderId="0" xfId="6"/>
    <xf numFmtId="165" fontId="13" fillId="0" borderId="6" xfId="4" applyNumberFormat="1" applyFont="1" applyBorder="1"/>
    <xf numFmtId="165" fontId="13" fillId="0" borderId="0" xfId="4" applyNumberFormat="1" applyFont="1" applyBorder="1"/>
    <xf numFmtId="165" fontId="24" fillId="0" borderId="2" xfId="4" applyNumberFormat="1" applyFont="1" applyBorder="1"/>
    <xf numFmtId="0" fontId="15" fillId="0" borderId="0" xfId="0" applyFont="1" applyAlignment="1">
      <alignment horizontal="center"/>
    </xf>
    <xf numFmtId="4" fontId="24" fillId="0" borderId="15" xfId="0" applyNumberFormat="1" applyFont="1" applyBorder="1"/>
    <xf numFmtId="4" fontId="24" fillId="0" borderId="14" xfId="0" applyNumberFormat="1" applyFont="1" applyBorder="1"/>
    <xf numFmtId="4" fontId="24" fillId="0" borderId="18" xfId="0" applyNumberFormat="1" applyFont="1" applyBorder="1"/>
    <xf numFmtId="4" fontId="13" fillId="0" borderId="2" xfId="0" applyNumberFormat="1" applyFont="1" applyBorder="1"/>
    <xf numFmtId="4" fontId="0" fillId="0" borderId="2" xfId="0" applyNumberFormat="1" applyBorder="1"/>
    <xf numFmtId="4" fontId="1" fillId="2" borderId="33" xfId="1" applyNumberFormat="1" applyBorder="1"/>
    <xf numFmtId="49" fontId="3" fillId="7" borderId="0" xfId="0" applyNumberFormat="1" applyFont="1" applyFill="1"/>
    <xf numFmtId="4" fontId="5" fillId="7" borderId="0" xfId="0" applyNumberFormat="1" applyFont="1" applyFill="1"/>
    <xf numFmtId="4" fontId="7" fillId="7" borderId="0" xfId="0" applyNumberFormat="1" applyFont="1" applyFill="1"/>
    <xf numFmtId="49" fontId="13" fillId="8" borderId="0" xfId="7" applyNumberFormat="1" applyFill="1"/>
    <xf numFmtId="4" fontId="13" fillId="8" borderId="2" xfId="7" applyNumberFormat="1" applyFill="1" applyBorder="1"/>
    <xf numFmtId="4" fontId="7" fillId="7" borderId="2" xfId="0" applyNumberFormat="1" applyFont="1" applyFill="1" applyBorder="1"/>
    <xf numFmtId="49" fontId="28" fillId="9" borderId="0" xfId="1" applyNumberFormat="1" applyFont="1" applyFill="1" applyAlignment="1"/>
    <xf numFmtId="0" fontId="23" fillId="9" borderId="0" xfId="0" applyFont="1" applyFill="1"/>
    <xf numFmtId="44" fontId="28" fillId="9" borderId="0" xfId="8" applyFont="1" applyFill="1" applyAlignment="1">
      <alignment horizontal="right"/>
    </xf>
    <xf numFmtId="4" fontId="12" fillId="7" borderId="0" xfId="0" applyNumberFormat="1" applyFont="1" applyFill="1"/>
  </cellXfs>
  <cellStyles count="9">
    <cellStyle name="20% - Accent6" xfId="7" builtinId="50"/>
    <cellStyle name="40% - Accent3" xfId="6" builtinId="39"/>
    <cellStyle name="Accent6" xfId="5" builtinId="49"/>
    <cellStyle name="Bad" xfId="2" builtinId="27"/>
    <cellStyle name="Currency" xfId="8" builtinId="4"/>
    <cellStyle name="Good" xfId="1" builtinId="26"/>
    <cellStyle name="Normal" xfId="0" builtinId="0"/>
    <cellStyle name="Normal 2" xfId="3" xr:uid="{94372DBE-807D-4891-851C-C167B2C03855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E8FD-8847-4A98-810F-BB6974F29904}">
  <sheetPr codeName="Sheet1"/>
  <dimension ref="A1:N117"/>
  <sheetViews>
    <sheetView tabSelected="1" zoomScaleNormal="100" workbookViewId="0">
      <pane xSplit="6" ySplit="1" topLeftCell="G82" activePane="bottomRight" state="frozenSplit"/>
      <selection pane="topRight" activeCell="G1" sqref="G1"/>
      <selection pane="bottomLeft" activeCell="A2" sqref="A2"/>
      <selection pane="bottomRight" activeCell="G117" sqref="G117:J117"/>
    </sheetView>
  </sheetViews>
  <sheetFormatPr defaultRowHeight="15" outlineLevelRow="1" x14ac:dyDescent="0.25"/>
  <cols>
    <col min="1" max="5" width="3" style="2" customWidth="1"/>
    <col min="6" max="6" width="27.140625" style="2" customWidth="1"/>
    <col min="7" max="8" width="11.5703125" style="5" bestFit="1" customWidth="1"/>
    <col min="9" max="10" width="11.5703125" bestFit="1" customWidth="1"/>
  </cols>
  <sheetData>
    <row r="1" spans="1:10" s="4" customFormat="1" ht="15.75" thickBot="1" x14ac:dyDescent="0.3">
      <c r="A1" s="3"/>
      <c r="B1" s="3"/>
      <c r="C1" s="3"/>
      <c r="D1" s="3"/>
      <c r="E1" s="3"/>
      <c r="F1" s="3"/>
      <c r="G1" s="6" t="s">
        <v>118</v>
      </c>
      <c r="H1" s="6" t="s">
        <v>119</v>
      </c>
      <c r="I1" s="6" t="s">
        <v>120</v>
      </c>
      <c r="J1" s="6" t="s">
        <v>121</v>
      </c>
    </row>
    <row r="2" spans="1:10" ht="15.75" thickTop="1" x14ac:dyDescent="0.25">
      <c r="A2" s="1"/>
      <c r="B2" s="1" t="s">
        <v>0</v>
      </c>
      <c r="C2" s="1"/>
      <c r="D2" s="1"/>
      <c r="E2" s="1"/>
      <c r="F2" s="1"/>
      <c r="H2" s="7"/>
    </row>
    <row r="3" spans="1:10" x14ac:dyDescent="0.25">
      <c r="A3" s="1"/>
      <c r="B3" s="1"/>
      <c r="C3" s="13" t="s">
        <v>1</v>
      </c>
      <c r="D3" s="13"/>
      <c r="E3" s="13"/>
      <c r="F3" s="13"/>
      <c r="H3" s="7"/>
    </row>
    <row r="4" spans="1:10" outlineLevel="1" x14ac:dyDescent="0.25">
      <c r="A4" s="1"/>
      <c r="B4" s="1"/>
      <c r="C4" s="1"/>
      <c r="D4" s="1" t="s">
        <v>2</v>
      </c>
      <c r="E4" s="1"/>
      <c r="F4" s="1"/>
      <c r="H4" s="7"/>
    </row>
    <row r="5" spans="1:10" outlineLevel="1" x14ac:dyDescent="0.25">
      <c r="A5" s="1"/>
      <c r="B5" s="1"/>
      <c r="C5" s="1"/>
      <c r="D5" s="1"/>
      <c r="E5" s="1" t="s">
        <v>3</v>
      </c>
      <c r="F5" s="1"/>
      <c r="G5" s="8">
        <v>28248.52</v>
      </c>
      <c r="H5" s="9">
        <v>24839.07</v>
      </c>
      <c r="I5" s="9">
        <v>34187.69</v>
      </c>
      <c r="J5" s="9">
        <v>2035.81</v>
      </c>
    </row>
    <row r="6" spans="1:10" outlineLevel="1" x14ac:dyDescent="0.25">
      <c r="A6" s="1"/>
      <c r="B6" s="1"/>
      <c r="C6" s="1"/>
      <c r="D6" s="1"/>
      <c r="E6" s="1" t="s">
        <v>4</v>
      </c>
      <c r="F6" s="1"/>
      <c r="G6" s="8">
        <v>226.7</v>
      </c>
      <c r="H6" s="9">
        <v>14039.8</v>
      </c>
      <c r="I6" s="20">
        <v>5400</v>
      </c>
      <c r="J6" s="20">
        <v>4261.8500000000004</v>
      </c>
    </row>
    <row r="7" spans="1:10" outlineLevel="1" x14ac:dyDescent="0.25">
      <c r="A7" s="1"/>
      <c r="B7" s="1"/>
      <c r="C7" s="1"/>
      <c r="D7" s="1"/>
      <c r="E7" s="1" t="s">
        <v>5</v>
      </c>
      <c r="F7" s="1"/>
      <c r="G7" s="8">
        <v>8026.84</v>
      </c>
      <c r="H7" s="9">
        <v>3163.68</v>
      </c>
      <c r="I7" s="9">
        <v>4660.95</v>
      </c>
      <c r="J7" s="9">
        <v>11945</v>
      </c>
    </row>
    <row r="8" spans="1:10" outlineLevel="1" x14ac:dyDescent="0.25">
      <c r="A8" s="1"/>
      <c r="B8" s="1"/>
      <c r="C8" s="1"/>
      <c r="D8" s="1"/>
      <c r="E8" s="1" t="s">
        <v>6</v>
      </c>
      <c r="F8" s="1"/>
      <c r="G8" s="8">
        <v>3326.88</v>
      </c>
      <c r="H8" s="9">
        <v>3285.74</v>
      </c>
      <c r="I8" s="9">
        <v>6199.84</v>
      </c>
      <c r="J8" s="9">
        <v>3155</v>
      </c>
    </row>
    <row r="9" spans="1:10" outlineLevel="1" x14ac:dyDescent="0.25">
      <c r="A9" s="1"/>
      <c r="B9" s="1"/>
      <c r="C9" s="1"/>
      <c r="D9" s="1"/>
      <c r="E9" s="1" t="s">
        <v>7</v>
      </c>
      <c r="F9" s="1"/>
      <c r="G9" s="8">
        <v>18573.37</v>
      </c>
      <c r="H9" s="9">
        <v>39102.25</v>
      </c>
      <c r="I9" s="9">
        <v>28166.28</v>
      </c>
      <c r="J9" s="9">
        <v>20490.900000000001</v>
      </c>
    </row>
    <row r="10" spans="1:10" outlineLevel="1" x14ac:dyDescent="0.25">
      <c r="A10" s="1"/>
      <c r="B10" s="1"/>
      <c r="C10" s="1"/>
      <c r="D10" s="1"/>
      <c r="E10" s="1" t="s">
        <v>122</v>
      </c>
      <c r="F10" s="1"/>
      <c r="G10" s="8">
        <v>2025.02</v>
      </c>
      <c r="H10" s="9">
        <v>3121.7</v>
      </c>
      <c r="I10" s="9">
        <v>2117.12</v>
      </c>
      <c r="J10" s="9">
        <v>3961</v>
      </c>
    </row>
    <row r="11" spans="1:10" outlineLevel="1" x14ac:dyDescent="0.25">
      <c r="A11" s="1"/>
      <c r="B11" s="1"/>
      <c r="C11" s="1"/>
      <c r="D11" s="1"/>
      <c r="E11" s="1" t="s">
        <v>8</v>
      </c>
      <c r="F11" s="1"/>
      <c r="G11" s="8">
        <v>2770.14</v>
      </c>
      <c r="H11" s="9">
        <v>2750.34</v>
      </c>
      <c r="I11" s="9">
        <v>3637.14</v>
      </c>
      <c r="J11" s="9">
        <v>4369.6899999999996</v>
      </c>
    </row>
    <row r="12" spans="1:10" outlineLevel="1" x14ac:dyDescent="0.25">
      <c r="A12" s="1"/>
      <c r="B12" s="1"/>
      <c r="C12" s="1"/>
      <c r="D12" s="1"/>
      <c r="E12" s="1" t="s">
        <v>9</v>
      </c>
      <c r="F12" s="1"/>
      <c r="G12" s="8">
        <v>478.4</v>
      </c>
      <c r="H12" s="9">
        <v>293.33999999999997</v>
      </c>
      <c r="I12" s="9">
        <v>619.4</v>
      </c>
      <c r="J12" s="9">
        <v>158</v>
      </c>
    </row>
    <row r="13" spans="1:10" outlineLevel="1" x14ac:dyDescent="0.25">
      <c r="A13" s="1"/>
      <c r="B13" s="1"/>
      <c r="C13" s="1"/>
      <c r="D13" s="1"/>
      <c r="E13" s="1" t="s">
        <v>10</v>
      </c>
      <c r="F13" s="1"/>
      <c r="G13" s="8">
        <v>273382.71000000002</v>
      </c>
      <c r="H13" s="9">
        <v>321252.7</v>
      </c>
      <c r="I13" s="20">
        <v>296845.21000000002</v>
      </c>
      <c r="J13" s="20">
        <v>255796.01</v>
      </c>
    </row>
    <row r="14" spans="1:10" outlineLevel="1" x14ac:dyDescent="0.25">
      <c r="A14" s="1"/>
      <c r="B14" s="1"/>
      <c r="C14" s="1"/>
      <c r="D14" s="1"/>
      <c r="E14" s="1" t="s">
        <v>104</v>
      </c>
      <c r="F14" s="1"/>
      <c r="G14" s="8">
        <v>0</v>
      </c>
      <c r="H14" s="9">
        <v>0</v>
      </c>
      <c r="I14" s="20">
        <v>0</v>
      </c>
      <c r="J14" s="20">
        <v>3281.71</v>
      </c>
    </row>
    <row r="15" spans="1:10" outlineLevel="1" x14ac:dyDescent="0.25">
      <c r="A15" s="1"/>
      <c r="B15" s="1"/>
      <c r="C15" s="1"/>
      <c r="D15" s="1"/>
      <c r="E15" s="1" t="s">
        <v>11</v>
      </c>
      <c r="F15" s="1"/>
      <c r="G15" s="8">
        <v>1143.1600000000001</v>
      </c>
      <c r="H15" s="9">
        <v>23298.31</v>
      </c>
      <c r="I15" s="9">
        <v>21459.55</v>
      </c>
      <c r="J15" s="9">
        <v>50332.67</v>
      </c>
    </row>
    <row r="16" spans="1:10" outlineLevel="1" x14ac:dyDescent="0.25">
      <c r="A16" s="1"/>
      <c r="B16" s="1"/>
      <c r="C16" s="1"/>
      <c r="D16" s="1"/>
      <c r="E16" s="1" t="s">
        <v>12</v>
      </c>
      <c r="F16" s="1"/>
      <c r="G16" s="8">
        <v>18121.990000000002</v>
      </c>
      <c r="H16" s="9">
        <v>225</v>
      </c>
      <c r="I16" s="9">
        <v>0</v>
      </c>
      <c r="J16" s="9">
        <v>0</v>
      </c>
    </row>
    <row r="17" spans="1:10" outlineLevel="1" x14ac:dyDescent="0.25">
      <c r="A17" s="1"/>
      <c r="B17" s="1"/>
      <c r="C17" s="1"/>
      <c r="D17" s="1"/>
      <c r="E17" s="1" t="s">
        <v>13</v>
      </c>
      <c r="F17" s="1"/>
      <c r="G17" s="8">
        <v>10985.37</v>
      </c>
      <c r="H17" s="9">
        <v>13100.44</v>
      </c>
      <c r="I17" s="9">
        <v>12628.42</v>
      </c>
      <c r="J17" s="9">
        <v>10111.870000000001</v>
      </c>
    </row>
    <row r="18" spans="1:10" outlineLevel="1" x14ac:dyDescent="0.25">
      <c r="A18" s="1"/>
      <c r="B18" s="1"/>
      <c r="C18" s="1"/>
      <c r="D18" s="1"/>
      <c r="E18" s="1" t="s">
        <v>14</v>
      </c>
      <c r="F18" s="1"/>
      <c r="G18" s="8">
        <v>3840.03</v>
      </c>
      <c r="H18" s="9">
        <v>2802.45</v>
      </c>
      <c r="I18" s="9">
        <v>4177.2700000000004</v>
      </c>
      <c r="J18" s="9">
        <v>3981.04</v>
      </c>
    </row>
    <row r="19" spans="1:10" outlineLevel="1" x14ac:dyDescent="0.25">
      <c r="A19" s="1"/>
      <c r="B19" s="1"/>
      <c r="C19" s="1"/>
      <c r="D19" s="1"/>
      <c r="E19" s="1" t="s">
        <v>15</v>
      </c>
      <c r="F19" s="1"/>
      <c r="G19" s="8"/>
      <c r="H19" s="9"/>
    </row>
    <row r="20" spans="1:10" outlineLevel="1" x14ac:dyDescent="0.25">
      <c r="A20" s="1"/>
      <c r="B20" s="1"/>
      <c r="C20" s="1"/>
      <c r="D20" s="1"/>
      <c r="E20" s="1"/>
      <c r="F20" s="1" t="s">
        <v>16</v>
      </c>
      <c r="G20" s="8">
        <v>16574.27</v>
      </c>
      <c r="H20" s="9">
        <v>30007.71</v>
      </c>
      <c r="I20" s="20">
        <v>56896.34</v>
      </c>
      <c r="J20" s="20">
        <v>44443.45</v>
      </c>
    </row>
    <row r="21" spans="1:10" outlineLevel="1" x14ac:dyDescent="0.25">
      <c r="A21" s="1"/>
      <c r="B21" s="1"/>
      <c r="C21" s="1"/>
      <c r="D21" s="1"/>
      <c r="E21" s="1"/>
      <c r="F21" s="1" t="s">
        <v>97</v>
      </c>
      <c r="G21" s="8">
        <v>0</v>
      </c>
      <c r="H21" s="9">
        <v>0</v>
      </c>
      <c r="I21" s="9">
        <v>200</v>
      </c>
      <c r="J21" s="9">
        <v>652</v>
      </c>
    </row>
    <row r="22" spans="1:10" outlineLevel="1" x14ac:dyDescent="0.25">
      <c r="A22" s="1"/>
      <c r="B22" s="1"/>
      <c r="C22" s="1"/>
      <c r="D22" s="1"/>
      <c r="E22" s="1"/>
      <c r="F22" s="1" t="s">
        <v>17</v>
      </c>
      <c r="G22" s="8">
        <v>39412.800000000003</v>
      </c>
      <c r="H22" s="9">
        <v>55060.73</v>
      </c>
      <c r="I22" s="9">
        <v>47491.55</v>
      </c>
      <c r="J22" s="9">
        <v>35517.550000000003</v>
      </c>
    </row>
    <row r="23" spans="1:10" ht="15.75" outlineLevel="1" thickBot="1" x14ac:dyDescent="0.3">
      <c r="A23" s="1"/>
      <c r="B23" s="1"/>
      <c r="C23" s="1"/>
      <c r="D23" s="1"/>
      <c r="E23" s="1"/>
      <c r="F23" s="1" t="s">
        <v>18</v>
      </c>
      <c r="G23" s="10">
        <v>9808.57</v>
      </c>
      <c r="H23" s="10">
        <v>13818.17</v>
      </c>
      <c r="I23" s="10">
        <v>15653.84</v>
      </c>
      <c r="J23" s="10">
        <v>5402.94</v>
      </c>
    </row>
    <row r="24" spans="1:10" outlineLevel="1" x14ac:dyDescent="0.25">
      <c r="A24" s="1"/>
      <c r="B24" s="1"/>
      <c r="C24" s="1"/>
      <c r="D24" s="1"/>
      <c r="E24" s="1" t="s">
        <v>19</v>
      </c>
      <c r="F24" s="1"/>
      <c r="G24" s="9">
        <f>ROUND(SUM(G19:G23),5)</f>
        <v>65795.64</v>
      </c>
      <c r="H24" s="9">
        <f>ROUND(SUM(H19:H23),5)</f>
        <v>98886.61</v>
      </c>
      <c r="I24" s="9">
        <f>ROUND(SUM(I19:I23),5)</f>
        <v>120241.73</v>
      </c>
      <c r="J24" s="9">
        <f>ROUND(SUM(J19:J23),5)</f>
        <v>86015.94</v>
      </c>
    </row>
    <row r="25" spans="1:10" outlineLevel="1" x14ac:dyDescent="0.25">
      <c r="A25" s="1"/>
      <c r="B25" s="1"/>
      <c r="C25" s="1"/>
      <c r="D25" s="1"/>
      <c r="E25" s="1" t="s">
        <v>20</v>
      </c>
      <c r="F25" s="1"/>
      <c r="G25" s="8">
        <v>9920</v>
      </c>
      <c r="H25" s="9">
        <v>1685</v>
      </c>
      <c r="I25" s="9">
        <v>7989.95</v>
      </c>
      <c r="J25" s="9">
        <v>3645</v>
      </c>
    </row>
    <row r="26" spans="1:10" outlineLevel="1" x14ac:dyDescent="0.25">
      <c r="A26" s="1"/>
      <c r="B26" s="1"/>
      <c r="C26" s="1"/>
      <c r="D26" s="1"/>
      <c r="E26" s="1" t="s">
        <v>21</v>
      </c>
      <c r="F26" s="1"/>
      <c r="G26" s="8">
        <v>2623.98</v>
      </c>
      <c r="H26" s="9">
        <v>3161.63</v>
      </c>
      <c r="I26" s="9">
        <v>2308.39</v>
      </c>
      <c r="J26" s="9">
        <v>216.61</v>
      </c>
    </row>
    <row r="27" spans="1:10" outlineLevel="1" x14ac:dyDescent="0.25">
      <c r="A27" s="1"/>
      <c r="B27" s="1"/>
      <c r="C27" s="1"/>
      <c r="D27" s="1"/>
      <c r="E27" s="1" t="s">
        <v>93</v>
      </c>
      <c r="F27" s="1"/>
      <c r="G27" s="8">
        <v>10</v>
      </c>
      <c r="H27" s="9">
        <v>0</v>
      </c>
      <c r="I27" s="9">
        <v>189.3</v>
      </c>
      <c r="J27" s="9">
        <v>10</v>
      </c>
    </row>
    <row r="28" spans="1:10" outlineLevel="1" x14ac:dyDescent="0.25">
      <c r="A28" s="1"/>
      <c r="B28" s="1"/>
      <c r="C28" s="1"/>
      <c r="D28" s="1"/>
      <c r="E28" s="1" t="s">
        <v>22</v>
      </c>
      <c r="F28" s="1"/>
      <c r="G28" s="8">
        <v>3630.97</v>
      </c>
      <c r="H28" s="9">
        <v>6786.73</v>
      </c>
      <c r="I28" s="9">
        <v>7738.96</v>
      </c>
      <c r="J28" s="9">
        <v>4755.88</v>
      </c>
    </row>
    <row r="29" spans="1:10" outlineLevel="1" x14ac:dyDescent="0.25">
      <c r="A29" s="1"/>
      <c r="B29" s="1"/>
      <c r="C29" s="1"/>
      <c r="D29" s="1"/>
      <c r="E29" s="1" t="s">
        <v>23</v>
      </c>
      <c r="F29" s="1"/>
      <c r="G29" s="8">
        <v>254.78</v>
      </c>
      <c r="H29" s="9">
        <v>90.74</v>
      </c>
      <c r="I29" s="9">
        <v>272.73</v>
      </c>
      <c r="J29" s="9">
        <v>42.39</v>
      </c>
    </row>
    <row r="30" spans="1:10" ht="15.75" outlineLevel="1" thickBot="1" x14ac:dyDescent="0.3">
      <c r="A30" s="1"/>
      <c r="B30" s="1"/>
      <c r="C30" s="1"/>
      <c r="D30" s="1"/>
      <c r="E30" s="1" t="s">
        <v>24</v>
      </c>
      <c r="F30" s="1"/>
      <c r="G30" s="10">
        <v>2712.26</v>
      </c>
      <c r="H30" s="10">
        <v>979.75</v>
      </c>
      <c r="I30" s="21">
        <v>1.03</v>
      </c>
      <c r="J30" s="21">
        <v>8716.5</v>
      </c>
    </row>
    <row r="31" spans="1:10" outlineLevel="1" x14ac:dyDescent="0.25">
      <c r="A31" s="1"/>
      <c r="B31" s="1"/>
      <c r="C31" s="1"/>
      <c r="D31" s="1" t="s">
        <v>25</v>
      </c>
      <c r="E31" s="1"/>
      <c r="F31" s="1"/>
      <c r="G31" s="9">
        <f>ROUND(SUM(G4:G18)+SUM(G24:G30),5)</f>
        <v>456096.76</v>
      </c>
      <c r="H31" s="9">
        <f>ROUND(SUM(H4:H18)+SUM(H24:H30),5)</f>
        <v>562865.28</v>
      </c>
      <c r="I31" s="9">
        <f>ROUND(SUM(I4:I18)+SUM(I24:I30),5)</f>
        <v>558840.96</v>
      </c>
      <c r="J31" s="9">
        <f>ROUND(SUM(J4:J18)+SUM(J24:J30),5)</f>
        <v>477282.87</v>
      </c>
    </row>
    <row r="32" spans="1:10" outlineLevel="1" x14ac:dyDescent="0.25">
      <c r="A32" s="1"/>
      <c r="B32" s="1"/>
      <c r="C32" s="1"/>
      <c r="D32" s="1" t="s">
        <v>26</v>
      </c>
      <c r="E32" s="1"/>
      <c r="F32" s="1"/>
      <c r="G32" s="8">
        <v>-8810.44</v>
      </c>
      <c r="H32" s="9">
        <v>-14980.96</v>
      </c>
      <c r="I32" s="9">
        <v>-13690.46</v>
      </c>
      <c r="J32" s="9">
        <v>-6618.78</v>
      </c>
    </row>
    <row r="33" spans="1:10" outlineLevel="1" x14ac:dyDescent="0.25">
      <c r="A33" s="1"/>
      <c r="B33" s="1"/>
      <c r="C33" s="1"/>
      <c r="D33" s="1" t="s">
        <v>27</v>
      </c>
      <c r="E33" s="1"/>
      <c r="F33" s="1"/>
      <c r="G33" s="8">
        <v>11300</v>
      </c>
      <c r="H33" s="9">
        <v>10525</v>
      </c>
      <c r="I33" s="9">
        <v>11300</v>
      </c>
      <c r="J33" s="9">
        <v>12618.5</v>
      </c>
    </row>
    <row r="34" spans="1:10" ht="15.75" outlineLevel="1" thickBot="1" x14ac:dyDescent="0.3">
      <c r="A34" s="1" t="s">
        <v>140</v>
      </c>
      <c r="B34" s="1"/>
      <c r="C34" s="1"/>
      <c r="D34" s="152" t="s">
        <v>28</v>
      </c>
      <c r="E34" s="152"/>
      <c r="F34" s="152"/>
      <c r="G34" s="157">
        <v>2253</v>
      </c>
      <c r="H34" s="157">
        <v>560</v>
      </c>
      <c r="I34" s="157">
        <v>600</v>
      </c>
      <c r="J34" s="157">
        <v>300</v>
      </c>
    </row>
    <row r="35" spans="1:10" x14ac:dyDescent="0.25">
      <c r="A35" s="1"/>
      <c r="B35" s="1"/>
      <c r="C35" s="13" t="s">
        <v>29</v>
      </c>
      <c r="D35" s="16"/>
      <c r="E35" s="16"/>
      <c r="F35" s="16"/>
      <c r="G35" s="17">
        <f>ROUND(SUM(G31:G34),5)</f>
        <v>460839.32</v>
      </c>
      <c r="H35" s="17">
        <f>ROUND(SUM(H31:H34),5)</f>
        <v>558969.31999999995</v>
      </c>
      <c r="I35" s="17">
        <f>ROUND(SUM(I31:I34),5)</f>
        <v>557050.5</v>
      </c>
      <c r="J35" s="17">
        <f>ROUND(SUM(J31:J34),5)</f>
        <v>483582.59</v>
      </c>
    </row>
    <row r="36" spans="1:10" x14ac:dyDescent="0.25">
      <c r="A36" s="1"/>
      <c r="B36" s="1"/>
      <c r="C36" s="12" t="s">
        <v>30</v>
      </c>
      <c r="D36" s="12"/>
      <c r="E36" s="12"/>
      <c r="F36" s="12"/>
      <c r="G36" s="8"/>
      <c r="H36" s="9"/>
    </row>
    <row r="37" spans="1:10" outlineLevel="1" x14ac:dyDescent="0.25">
      <c r="A37" s="1"/>
      <c r="B37" s="1"/>
      <c r="C37" s="1"/>
      <c r="D37" s="1" t="s">
        <v>31</v>
      </c>
      <c r="E37" s="1"/>
      <c r="F37" s="1"/>
      <c r="G37" s="8"/>
      <c r="H37" s="9"/>
    </row>
    <row r="38" spans="1:10" outlineLevel="1" x14ac:dyDescent="0.25">
      <c r="A38" s="1"/>
      <c r="B38" s="1"/>
      <c r="C38" s="1"/>
      <c r="D38" s="1"/>
      <c r="E38" s="1" t="s">
        <v>57</v>
      </c>
      <c r="F38" s="1"/>
      <c r="G38" s="8">
        <v>120</v>
      </c>
      <c r="H38" s="9">
        <v>0</v>
      </c>
      <c r="I38" s="20">
        <v>1123.76</v>
      </c>
      <c r="J38" s="20">
        <v>0</v>
      </c>
    </row>
    <row r="39" spans="1:10" outlineLevel="1" x14ac:dyDescent="0.25">
      <c r="A39" s="1"/>
      <c r="B39" s="1"/>
      <c r="C39" s="1"/>
      <c r="D39" s="1"/>
      <c r="E39" s="1" t="s">
        <v>32</v>
      </c>
      <c r="F39" s="1"/>
      <c r="G39" s="8">
        <v>3643.61</v>
      </c>
      <c r="H39" s="9">
        <v>2853.09</v>
      </c>
      <c r="I39" s="20">
        <v>140</v>
      </c>
      <c r="J39" s="20">
        <v>736</v>
      </c>
    </row>
    <row r="40" spans="1:10" outlineLevel="1" x14ac:dyDescent="0.25">
      <c r="A40" s="1"/>
      <c r="B40" s="1"/>
      <c r="C40" s="1"/>
      <c r="D40" s="1"/>
      <c r="E40" s="1" t="s">
        <v>33</v>
      </c>
      <c r="F40" s="1"/>
      <c r="G40" s="8">
        <v>287</v>
      </c>
      <c r="H40" s="9">
        <v>945</v>
      </c>
      <c r="I40" s="9">
        <v>407</v>
      </c>
      <c r="J40" s="9">
        <v>289</v>
      </c>
    </row>
    <row r="41" spans="1:10" ht="15.75" outlineLevel="1" thickBot="1" x14ac:dyDescent="0.3">
      <c r="A41" s="1"/>
      <c r="B41" s="1"/>
      <c r="C41" s="1"/>
      <c r="D41" s="1"/>
      <c r="E41" s="1" t="s">
        <v>34</v>
      </c>
      <c r="F41" s="1"/>
      <c r="G41" s="10">
        <v>160492.46</v>
      </c>
      <c r="H41" s="10">
        <v>198396.64</v>
      </c>
      <c r="I41" s="10">
        <v>159798.22</v>
      </c>
      <c r="J41" s="10">
        <v>141121.53</v>
      </c>
    </row>
    <row r="42" spans="1:10" x14ac:dyDescent="0.25">
      <c r="A42" s="1"/>
      <c r="B42" s="1"/>
      <c r="C42" s="1"/>
      <c r="D42" s="1" t="s">
        <v>35</v>
      </c>
      <c r="E42" s="1"/>
      <c r="F42" s="1"/>
      <c r="G42" s="8">
        <f>ROUND(SUM(G37:G41),5)</f>
        <v>164543.07</v>
      </c>
      <c r="H42" s="9">
        <f>ROUND(SUM(H37:H41),5)</f>
        <v>202194.73</v>
      </c>
      <c r="I42" s="9">
        <f>ROUND(SUM(I37:I41),5)</f>
        <v>161468.98000000001</v>
      </c>
      <c r="J42" s="9">
        <f>ROUND(SUM(J37:J41),5)</f>
        <v>142146.53</v>
      </c>
    </row>
    <row r="43" spans="1:10" x14ac:dyDescent="0.25">
      <c r="A43" s="1"/>
      <c r="B43" s="1"/>
      <c r="C43" s="1"/>
      <c r="D43" s="1" t="s">
        <v>36</v>
      </c>
      <c r="E43" s="1"/>
      <c r="F43" s="1"/>
      <c r="G43" s="8">
        <v>19962.22</v>
      </c>
      <c r="H43" s="20">
        <v>9025.5400000000009</v>
      </c>
      <c r="I43" s="9">
        <v>12177.21</v>
      </c>
      <c r="J43" s="9">
        <v>9111.9</v>
      </c>
    </row>
    <row r="44" spans="1:10" x14ac:dyDescent="0.25">
      <c r="A44" s="1"/>
      <c r="B44" s="1"/>
      <c r="C44" s="1"/>
      <c r="D44" s="1"/>
      <c r="E44" s="1" t="s">
        <v>98</v>
      </c>
      <c r="F44" s="1"/>
      <c r="G44" s="8">
        <v>0</v>
      </c>
      <c r="H44" s="9">
        <v>0</v>
      </c>
      <c r="I44" s="9">
        <v>20</v>
      </c>
      <c r="J44" s="9">
        <v>0</v>
      </c>
    </row>
    <row r="45" spans="1:10" ht="15.75" thickBot="1" x14ac:dyDescent="0.3">
      <c r="A45" s="1"/>
      <c r="B45" s="1"/>
      <c r="C45" s="1"/>
      <c r="D45" s="1"/>
      <c r="E45" s="1" t="s">
        <v>94</v>
      </c>
      <c r="F45" s="1"/>
      <c r="G45" s="22">
        <v>540.69000000000005</v>
      </c>
      <c r="H45" s="10">
        <v>0</v>
      </c>
      <c r="I45" s="10">
        <v>0</v>
      </c>
      <c r="J45" s="10">
        <v>0</v>
      </c>
    </row>
    <row r="46" spans="1:10" x14ac:dyDescent="0.25">
      <c r="A46" s="1"/>
      <c r="B46" s="1"/>
      <c r="C46" s="1"/>
      <c r="D46" s="1" t="s">
        <v>95</v>
      </c>
      <c r="E46" s="1"/>
      <c r="F46" s="1"/>
      <c r="G46" s="8">
        <f>ROUND(SUM(G43:G45),5)</f>
        <v>20502.91</v>
      </c>
      <c r="H46" s="8">
        <f>ROUND(SUM(H43:H45),5)</f>
        <v>9025.5400000000009</v>
      </c>
      <c r="I46" s="8">
        <f>ROUND(SUM(I43:I45),5)</f>
        <v>12197.21</v>
      </c>
      <c r="J46" s="8">
        <f>ROUND(SUM(J43:J45),5)</f>
        <v>9111.9</v>
      </c>
    </row>
    <row r="47" spans="1:10" x14ac:dyDescent="0.25">
      <c r="A47" s="1"/>
      <c r="B47" s="1"/>
      <c r="C47" s="1"/>
      <c r="D47" s="1" t="s">
        <v>37</v>
      </c>
      <c r="E47" s="1"/>
      <c r="F47" s="1"/>
      <c r="G47" s="8">
        <v>413.26</v>
      </c>
      <c r="H47" s="9">
        <v>275.47000000000003</v>
      </c>
      <c r="I47" s="20">
        <v>7852.54</v>
      </c>
      <c r="J47" s="20">
        <v>235.78</v>
      </c>
    </row>
    <row r="48" spans="1:10" x14ac:dyDescent="0.25">
      <c r="A48" s="1" t="s">
        <v>140</v>
      </c>
      <c r="B48" s="1"/>
      <c r="C48" s="1"/>
      <c r="D48" s="152" t="s">
        <v>38</v>
      </c>
      <c r="E48" s="152"/>
      <c r="F48" s="152"/>
      <c r="G48" s="153">
        <v>3567.6</v>
      </c>
      <c r="H48" s="154">
        <v>0</v>
      </c>
      <c r="I48" s="154">
        <v>0</v>
      </c>
      <c r="J48" s="154">
        <v>0.56000000000000005</v>
      </c>
    </row>
    <row r="49" spans="1:10" x14ac:dyDescent="0.25">
      <c r="A49" s="1"/>
      <c r="B49" s="1"/>
      <c r="C49" s="1"/>
      <c r="D49" s="1" t="s">
        <v>39</v>
      </c>
      <c r="E49" s="1"/>
      <c r="F49" s="1"/>
      <c r="G49" s="8">
        <v>1716.25</v>
      </c>
      <c r="H49" s="9">
        <v>2033.9</v>
      </c>
      <c r="I49" s="9">
        <v>530.53</v>
      </c>
      <c r="J49" s="9">
        <v>446.7</v>
      </c>
    </row>
    <row r="50" spans="1:10" x14ac:dyDescent="0.25">
      <c r="A50" s="1"/>
      <c r="B50" s="1"/>
      <c r="C50" s="1"/>
      <c r="D50" s="1" t="s">
        <v>40</v>
      </c>
      <c r="E50" s="1"/>
      <c r="F50" s="1"/>
      <c r="G50" s="8">
        <v>70</v>
      </c>
      <c r="H50" s="9">
        <v>10</v>
      </c>
      <c r="I50" s="9">
        <v>20</v>
      </c>
      <c r="J50" s="9">
        <v>92</v>
      </c>
    </row>
    <row r="51" spans="1:10" x14ac:dyDescent="0.25">
      <c r="A51" s="1" t="s">
        <v>140</v>
      </c>
      <c r="B51" s="1"/>
      <c r="C51" s="1"/>
      <c r="D51" s="152" t="s">
        <v>41</v>
      </c>
      <c r="E51" s="152"/>
      <c r="F51" s="152"/>
      <c r="G51" s="153">
        <v>831.18</v>
      </c>
      <c r="H51" s="154">
        <v>6021.45</v>
      </c>
      <c r="I51" s="154">
        <v>7125</v>
      </c>
      <c r="J51" s="154">
        <v>18236.34</v>
      </c>
    </row>
    <row r="52" spans="1:10" x14ac:dyDescent="0.25">
      <c r="A52" s="1" t="s">
        <v>138</v>
      </c>
      <c r="B52" s="1"/>
      <c r="C52" s="1"/>
      <c r="D52" s="152" t="s">
        <v>42</v>
      </c>
      <c r="E52" s="152"/>
      <c r="F52" s="152"/>
      <c r="G52" s="153">
        <v>11198.85</v>
      </c>
      <c r="H52" s="154">
        <v>15877.27</v>
      </c>
      <c r="I52" s="154">
        <v>13354.43</v>
      </c>
      <c r="J52" s="154">
        <v>11503.28</v>
      </c>
    </row>
    <row r="53" spans="1:10" x14ac:dyDescent="0.25">
      <c r="A53" s="1" t="s">
        <v>140</v>
      </c>
      <c r="B53" s="1"/>
      <c r="C53" s="1"/>
      <c r="D53" s="152" t="s">
        <v>43</v>
      </c>
      <c r="E53" s="152"/>
      <c r="F53" s="152"/>
      <c r="G53" s="153">
        <v>350.98</v>
      </c>
      <c r="H53" s="154">
        <v>299</v>
      </c>
      <c r="I53" s="154">
        <v>309</v>
      </c>
      <c r="J53" s="154">
        <v>150.4</v>
      </c>
    </row>
    <row r="54" spans="1:10" x14ac:dyDescent="0.25">
      <c r="A54" s="1"/>
      <c r="B54" s="1"/>
      <c r="C54" s="1"/>
      <c r="D54" s="1" t="s">
        <v>44</v>
      </c>
      <c r="E54" s="1"/>
      <c r="F54" s="1"/>
      <c r="G54" s="8">
        <v>5296.24</v>
      </c>
      <c r="H54" s="9">
        <v>0</v>
      </c>
      <c r="I54" s="9">
        <v>0</v>
      </c>
      <c r="J54" s="9">
        <v>0</v>
      </c>
    </row>
    <row r="55" spans="1:10" x14ac:dyDescent="0.25">
      <c r="A55" s="1"/>
      <c r="B55" s="1"/>
      <c r="C55" s="1"/>
      <c r="D55" s="1"/>
      <c r="E55" s="1" t="s">
        <v>45</v>
      </c>
      <c r="F55" s="1"/>
      <c r="G55" s="8">
        <v>0</v>
      </c>
      <c r="H55" s="9">
        <v>1570.85</v>
      </c>
      <c r="I55" s="9">
        <v>1325.5</v>
      </c>
      <c r="J55" s="9">
        <v>2181.83</v>
      </c>
    </row>
    <row r="56" spans="1:10" ht="15.75" thickBot="1" x14ac:dyDescent="0.3">
      <c r="A56" s="1"/>
      <c r="B56" s="1"/>
      <c r="C56" s="1"/>
      <c r="D56" s="1"/>
      <c r="E56" s="1" t="s">
        <v>99</v>
      </c>
      <c r="F56" s="1"/>
      <c r="G56" s="10">
        <v>0</v>
      </c>
      <c r="H56" s="10">
        <v>3475.31</v>
      </c>
      <c r="I56" s="10">
        <v>5874.72</v>
      </c>
      <c r="J56" s="10">
        <v>9157.75</v>
      </c>
    </row>
    <row r="57" spans="1:10" x14ac:dyDescent="0.25">
      <c r="A57" s="1"/>
      <c r="B57" s="1"/>
      <c r="C57" s="1"/>
      <c r="D57" s="1" t="s">
        <v>46</v>
      </c>
      <c r="E57" s="1"/>
      <c r="F57" s="1"/>
      <c r="G57" s="8">
        <f>ROUND(SUM(G54:G56),5)</f>
        <v>5296.24</v>
      </c>
      <c r="H57" s="9">
        <f>ROUND(SUM(H54:H56),5)</f>
        <v>5046.16</v>
      </c>
      <c r="I57" s="9">
        <f>ROUND(SUM(I54:I56),5)</f>
        <v>7200.22</v>
      </c>
      <c r="J57" s="9">
        <f>ROUND(SUM(J54:J56),5)</f>
        <v>11339.58</v>
      </c>
    </row>
    <row r="58" spans="1:10" x14ac:dyDescent="0.25">
      <c r="A58" s="1"/>
      <c r="B58" s="1"/>
      <c r="C58" s="1"/>
      <c r="D58" s="1" t="s">
        <v>47</v>
      </c>
      <c r="E58" s="1"/>
      <c r="F58" s="1"/>
      <c r="G58" s="8">
        <v>14095.5</v>
      </c>
      <c r="H58" s="9">
        <v>8992</v>
      </c>
      <c r="I58" s="9">
        <v>11164</v>
      </c>
      <c r="J58" s="9">
        <v>11655.37</v>
      </c>
    </row>
    <row r="59" spans="1:10" x14ac:dyDescent="0.25">
      <c r="A59" s="1" t="s">
        <v>140</v>
      </c>
      <c r="B59" s="1"/>
      <c r="C59" s="1"/>
      <c r="D59" s="152" t="s">
        <v>48</v>
      </c>
      <c r="E59" s="152"/>
      <c r="F59" s="152"/>
      <c r="G59" s="153">
        <v>1299</v>
      </c>
      <c r="H59" s="154">
        <v>518.85</v>
      </c>
      <c r="I59" s="154">
        <v>2524.86</v>
      </c>
      <c r="J59" s="154">
        <v>4654.1000000000004</v>
      </c>
    </row>
    <row r="60" spans="1:10" x14ac:dyDescent="0.25">
      <c r="A60" s="1" t="s">
        <v>140</v>
      </c>
      <c r="B60" s="1"/>
      <c r="C60" s="1"/>
      <c r="D60" s="152" t="s">
        <v>100</v>
      </c>
      <c r="E60" s="152"/>
      <c r="F60" s="152"/>
      <c r="G60" s="153">
        <v>0</v>
      </c>
      <c r="H60" s="154">
        <v>0</v>
      </c>
      <c r="I60" s="154">
        <v>243.05</v>
      </c>
      <c r="J60" s="154">
        <v>583.32000000000005</v>
      </c>
    </row>
    <row r="61" spans="1:10" x14ac:dyDescent="0.25">
      <c r="A61" s="1"/>
      <c r="B61" s="1"/>
      <c r="C61" s="1"/>
      <c r="D61" s="1" t="s">
        <v>49</v>
      </c>
      <c r="E61" s="1"/>
      <c r="F61" s="1"/>
      <c r="G61" s="8">
        <v>1260.44</v>
      </c>
      <c r="H61" s="9">
        <v>739.19</v>
      </c>
      <c r="I61" s="9">
        <v>829.6</v>
      </c>
      <c r="J61" s="9">
        <v>921.2</v>
      </c>
    </row>
    <row r="62" spans="1:10" x14ac:dyDescent="0.25">
      <c r="A62" s="1"/>
      <c r="B62" s="1"/>
      <c r="C62" s="1"/>
      <c r="D62" s="1" t="s">
        <v>50</v>
      </c>
      <c r="E62" s="1"/>
      <c r="F62" s="1"/>
      <c r="G62" s="8">
        <v>13141.09</v>
      </c>
      <c r="H62" s="9">
        <v>16718.28</v>
      </c>
      <c r="I62" s="9">
        <v>14625.24</v>
      </c>
      <c r="J62" s="9">
        <v>10566.69</v>
      </c>
    </row>
    <row r="63" spans="1:10" x14ac:dyDescent="0.25">
      <c r="A63" s="1"/>
      <c r="B63" s="1"/>
      <c r="C63" s="1"/>
      <c r="D63" s="1" t="s">
        <v>51</v>
      </c>
      <c r="E63" s="1"/>
      <c r="F63" s="1"/>
      <c r="G63" s="8">
        <v>24100</v>
      </c>
      <c r="H63" s="9">
        <v>23000</v>
      </c>
      <c r="I63" s="9">
        <v>26000</v>
      </c>
      <c r="J63" s="9">
        <v>24000</v>
      </c>
    </row>
    <row r="64" spans="1:10" x14ac:dyDescent="0.25">
      <c r="A64" s="1"/>
      <c r="B64" s="1"/>
      <c r="C64" s="1"/>
      <c r="D64" s="1" t="s">
        <v>52</v>
      </c>
      <c r="E64" s="1"/>
      <c r="F64" s="1"/>
      <c r="G64" s="8">
        <v>231.51</v>
      </c>
      <c r="H64" s="9">
        <v>254.53</v>
      </c>
      <c r="I64" s="9">
        <v>443.76</v>
      </c>
      <c r="J64" s="9">
        <v>0</v>
      </c>
    </row>
    <row r="65" spans="1:10" x14ac:dyDescent="0.25">
      <c r="A65" s="1"/>
      <c r="B65" s="1"/>
      <c r="C65" s="1"/>
      <c r="D65" s="1" t="s">
        <v>53</v>
      </c>
      <c r="E65" s="1"/>
      <c r="F65" s="1"/>
      <c r="G65" s="8"/>
      <c r="H65" s="9"/>
    </row>
    <row r="66" spans="1:10" x14ac:dyDescent="0.25">
      <c r="A66" s="1" t="s">
        <v>140</v>
      </c>
      <c r="B66" s="1"/>
      <c r="C66" s="1"/>
      <c r="D66" s="1"/>
      <c r="E66" s="152" t="s">
        <v>54</v>
      </c>
      <c r="F66" s="152"/>
      <c r="G66" s="153">
        <v>497.53</v>
      </c>
      <c r="H66" s="154">
        <v>0</v>
      </c>
      <c r="I66" s="154">
        <v>0</v>
      </c>
      <c r="J66" s="154">
        <v>0</v>
      </c>
    </row>
    <row r="67" spans="1:10" x14ac:dyDescent="0.25">
      <c r="A67" s="1"/>
      <c r="B67" s="1"/>
      <c r="C67" s="1"/>
      <c r="D67" s="1"/>
      <c r="E67" s="1" t="s">
        <v>55</v>
      </c>
      <c r="F67" s="1"/>
      <c r="G67" s="8">
        <v>13529.04</v>
      </c>
      <c r="H67" s="9">
        <v>18179.8</v>
      </c>
      <c r="I67" s="9">
        <v>28571.26</v>
      </c>
      <c r="J67" s="9">
        <v>10194.459999999999</v>
      </c>
    </row>
    <row r="68" spans="1:10" x14ac:dyDescent="0.25">
      <c r="A68" s="1"/>
      <c r="B68" s="1"/>
      <c r="C68" s="1"/>
      <c r="D68" s="1"/>
      <c r="E68" s="1" t="s">
        <v>56</v>
      </c>
      <c r="F68" s="1"/>
      <c r="G68" s="8"/>
      <c r="H68" s="9"/>
      <c r="I68" s="9"/>
      <c r="J68" s="9"/>
    </row>
    <row r="69" spans="1:10" x14ac:dyDescent="0.25">
      <c r="A69" s="1"/>
      <c r="B69" s="1"/>
      <c r="C69" s="1"/>
      <c r="D69" s="1"/>
      <c r="E69" s="1"/>
      <c r="F69" s="1" t="s">
        <v>57</v>
      </c>
      <c r="G69" s="8">
        <v>33414.44</v>
      </c>
      <c r="H69" s="9">
        <v>17647.34</v>
      </c>
      <c r="I69" s="9">
        <v>23694.15</v>
      </c>
      <c r="J69" s="9">
        <v>13791.13</v>
      </c>
    </row>
    <row r="70" spans="1:10" x14ac:dyDescent="0.25">
      <c r="A70" s="1"/>
      <c r="B70" s="1"/>
      <c r="C70" s="1"/>
      <c r="D70" s="1"/>
      <c r="E70" s="1"/>
      <c r="F70" s="1" t="s">
        <v>58</v>
      </c>
      <c r="G70" s="8">
        <v>0</v>
      </c>
      <c r="H70" s="9">
        <v>21255.48</v>
      </c>
      <c r="I70" s="9">
        <v>23865.71</v>
      </c>
      <c r="J70" s="9">
        <v>22532.01</v>
      </c>
    </row>
    <row r="71" spans="1:10" x14ac:dyDescent="0.25">
      <c r="A71" s="1"/>
      <c r="B71" s="1"/>
      <c r="C71" s="1"/>
      <c r="D71" s="1"/>
      <c r="E71" s="1"/>
      <c r="F71" s="1" t="s">
        <v>124</v>
      </c>
      <c r="G71" s="8">
        <v>10912.37</v>
      </c>
      <c r="H71" s="9">
        <v>12272.04</v>
      </c>
      <c r="I71" s="20">
        <v>29389.99</v>
      </c>
      <c r="J71" s="20">
        <v>11065.6</v>
      </c>
    </row>
    <row r="72" spans="1:10" x14ac:dyDescent="0.25">
      <c r="A72" s="1"/>
      <c r="B72" s="1"/>
      <c r="C72" s="1"/>
      <c r="D72" s="1"/>
      <c r="E72" s="1"/>
      <c r="F72" s="1" t="s">
        <v>33</v>
      </c>
      <c r="G72" s="8">
        <v>16967.98</v>
      </c>
      <c r="H72" s="9">
        <v>14774.81</v>
      </c>
      <c r="I72" s="20">
        <v>25223.98</v>
      </c>
      <c r="J72" s="20">
        <v>9966.8799999999992</v>
      </c>
    </row>
    <row r="73" spans="1:10" ht="15.75" thickBot="1" x14ac:dyDescent="0.3">
      <c r="A73" s="1"/>
      <c r="B73" s="1"/>
      <c r="C73" s="1"/>
      <c r="D73" s="1"/>
      <c r="E73" s="1"/>
      <c r="F73" s="155" t="s">
        <v>59</v>
      </c>
      <c r="G73" s="156">
        <v>32595.84</v>
      </c>
      <c r="H73" s="156">
        <v>14430.1</v>
      </c>
      <c r="I73" s="156">
        <v>31975.040000000001</v>
      </c>
      <c r="J73" s="156">
        <v>21141.06</v>
      </c>
    </row>
    <row r="74" spans="1:10" x14ac:dyDescent="0.25">
      <c r="A74" s="1"/>
      <c r="B74" s="1"/>
      <c r="C74" s="1"/>
      <c r="D74" s="1"/>
      <c r="E74" s="1" t="s">
        <v>60</v>
      </c>
      <c r="F74" s="1"/>
      <c r="G74" s="9">
        <f>ROUND(SUM(G68:G73),5)</f>
        <v>93890.63</v>
      </c>
      <c r="H74" s="9">
        <f>ROUND(SUM(H68:H73),5)</f>
        <v>80379.77</v>
      </c>
      <c r="I74" s="9">
        <f>ROUND(SUM(I68:I73),5)</f>
        <v>134148.87</v>
      </c>
      <c r="J74" s="9">
        <f>ROUND(SUM(J68:J73),5)</f>
        <v>78496.679999999993</v>
      </c>
    </row>
    <row r="75" spans="1:10" x14ac:dyDescent="0.25">
      <c r="A75" s="1"/>
      <c r="B75" s="1"/>
      <c r="C75" s="1"/>
      <c r="D75" s="1"/>
      <c r="E75" s="1" t="s">
        <v>101</v>
      </c>
      <c r="F75" s="1"/>
      <c r="G75" s="9">
        <v>0</v>
      </c>
      <c r="H75" s="9">
        <v>0</v>
      </c>
      <c r="I75" s="9">
        <v>2474.85</v>
      </c>
      <c r="J75" s="9">
        <v>1210.92</v>
      </c>
    </row>
    <row r="76" spans="1:10" ht="15.75" thickBot="1" x14ac:dyDescent="0.3">
      <c r="A76" s="1"/>
      <c r="B76" s="1"/>
      <c r="C76" s="1"/>
      <c r="D76" s="1"/>
      <c r="E76" s="1" t="s">
        <v>61</v>
      </c>
      <c r="F76" s="1"/>
      <c r="G76" s="10">
        <v>1129.4000000000001</v>
      </c>
      <c r="H76" s="10">
        <v>4463.96</v>
      </c>
      <c r="I76" s="10">
        <v>1522.86</v>
      </c>
      <c r="J76" s="10">
        <v>1222.42</v>
      </c>
    </row>
    <row r="77" spans="1:10" x14ac:dyDescent="0.25">
      <c r="A77" s="1"/>
      <c r="B77" s="1"/>
      <c r="C77" s="1"/>
      <c r="D77" s="1" t="s">
        <v>62</v>
      </c>
      <c r="E77" s="1"/>
      <c r="F77" s="1"/>
      <c r="G77" s="9">
        <f>ROUND(SUM(G65:G67)+SUM(G74:G76),5)</f>
        <v>109046.6</v>
      </c>
      <c r="H77" s="9">
        <f>ROUND(SUM(H65:H67)+SUM(H74:H76),5)</f>
        <v>103023.53</v>
      </c>
      <c r="I77" s="9">
        <f>ROUND(SUM(I65:I67)+SUM(I74:I76),5)</f>
        <v>166717.84</v>
      </c>
      <c r="J77" s="9">
        <f>ROUND(SUM(J65:J67)+SUM(J74:J76),5)</f>
        <v>91124.479999999996</v>
      </c>
    </row>
    <row r="78" spans="1:10" x14ac:dyDescent="0.25">
      <c r="A78" s="1"/>
      <c r="B78" s="1"/>
      <c r="C78" s="1"/>
      <c r="D78" s="1" t="s">
        <v>63</v>
      </c>
      <c r="E78" s="1"/>
      <c r="F78" s="1"/>
      <c r="G78" s="8">
        <v>42.23</v>
      </c>
      <c r="H78" s="9">
        <v>542.70000000000005</v>
      </c>
      <c r="I78" s="9">
        <v>724.9</v>
      </c>
      <c r="J78" s="9">
        <v>336.29</v>
      </c>
    </row>
    <row r="79" spans="1:10" x14ac:dyDescent="0.25">
      <c r="A79" s="1"/>
      <c r="B79" s="1"/>
      <c r="C79" s="1"/>
      <c r="D79" s="1" t="s">
        <v>64</v>
      </c>
      <c r="E79" s="1"/>
      <c r="F79" s="1"/>
      <c r="G79" s="8"/>
      <c r="H79" s="9"/>
      <c r="I79" s="9"/>
      <c r="J79" s="9"/>
    </row>
    <row r="80" spans="1:10" x14ac:dyDescent="0.25">
      <c r="A80" s="1"/>
      <c r="B80" s="1"/>
      <c r="C80" s="1"/>
      <c r="D80" s="1"/>
      <c r="E80" s="1" t="s">
        <v>65</v>
      </c>
      <c r="F80" s="1"/>
      <c r="G80" s="8">
        <v>557.5</v>
      </c>
      <c r="H80" s="9">
        <v>578.32000000000005</v>
      </c>
      <c r="I80" s="20">
        <v>8665</v>
      </c>
      <c r="J80" s="20">
        <v>9534.1</v>
      </c>
    </row>
    <row r="81" spans="1:10" x14ac:dyDescent="0.25">
      <c r="A81" s="1"/>
      <c r="B81" s="1"/>
      <c r="C81" s="1"/>
      <c r="D81" s="1"/>
      <c r="E81" s="1" t="s">
        <v>102</v>
      </c>
      <c r="F81" s="1"/>
      <c r="G81" s="8">
        <v>0</v>
      </c>
      <c r="H81" s="9">
        <v>0</v>
      </c>
      <c r="I81" s="20">
        <v>547.6</v>
      </c>
      <c r="J81" s="20">
        <v>0</v>
      </c>
    </row>
    <row r="82" spans="1:10" x14ac:dyDescent="0.25">
      <c r="A82" s="1"/>
      <c r="B82" s="1"/>
      <c r="C82" s="1"/>
      <c r="D82" s="1"/>
      <c r="E82" s="1" t="s">
        <v>96</v>
      </c>
      <c r="F82" s="1"/>
      <c r="G82" s="8">
        <v>3753.17</v>
      </c>
      <c r="H82" s="9">
        <v>0</v>
      </c>
      <c r="I82" s="9">
        <v>0</v>
      </c>
      <c r="J82" s="9">
        <v>7111.26</v>
      </c>
    </row>
    <row r="83" spans="1:10" x14ac:dyDescent="0.25">
      <c r="A83" s="1" t="s">
        <v>140</v>
      </c>
      <c r="B83" s="1"/>
      <c r="C83" s="1"/>
      <c r="D83" s="1"/>
      <c r="E83" s="152" t="s">
        <v>66</v>
      </c>
      <c r="F83" s="152"/>
      <c r="G83" s="153">
        <v>993.75</v>
      </c>
      <c r="H83" s="154">
        <v>468</v>
      </c>
      <c r="I83" s="154">
        <v>1428</v>
      </c>
      <c r="J83" s="154">
        <v>573</v>
      </c>
    </row>
    <row r="84" spans="1:10" ht="15.75" thickBot="1" x14ac:dyDescent="0.3">
      <c r="A84" s="1" t="s">
        <v>140</v>
      </c>
      <c r="B84" s="1"/>
      <c r="C84" s="1"/>
      <c r="D84" s="1"/>
      <c r="E84" s="152" t="s">
        <v>67</v>
      </c>
      <c r="F84" s="152"/>
      <c r="G84" s="157">
        <v>88.31</v>
      </c>
      <c r="H84" s="157">
        <v>88.66</v>
      </c>
      <c r="I84" s="157">
        <v>113.91</v>
      </c>
      <c r="J84" s="157">
        <v>3000</v>
      </c>
    </row>
    <row r="85" spans="1:10" x14ac:dyDescent="0.25">
      <c r="A85" s="1"/>
      <c r="B85" s="1"/>
      <c r="C85" s="1"/>
      <c r="D85" s="1" t="s">
        <v>68</v>
      </c>
      <c r="E85" s="1"/>
      <c r="F85" s="1"/>
      <c r="G85" s="9">
        <f>ROUND(SUM(G79:G84),5)</f>
        <v>5392.73</v>
      </c>
      <c r="H85" s="9">
        <f>ROUND(SUM(H79:H84),5)</f>
        <v>1134.98</v>
      </c>
      <c r="I85" s="9">
        <f>ROUND(SUM(I79:I84),5)</f>
        <v>10754.51</v>
      </c>
      <c r="J85" s="9">
        <f>ROUND(SUM(J79:J84),5)</f>
        <v>20218.36</v>
      </c>
    </row>
    <row r="86" spans="1:10" x14ac:dyDescent="0.25">
      <c r="A86" s="1"/>
      <c r="B86" s="1"/>
      <c r="C86" s="1"/>
      <c r="D86" s="1" t="s">
        <v>15</v>
      </c>
      <c r="E86" s="1"/>
      <c r="F86" s="1"/>
      <c r="G86" s="8"/>
      <c r="H86" s="9"/>
    </row>
    <row r="87" spans="1:10" x14ac:dyDescent="0.25">
      <c r="A87" s="1"/>
      <c r="B87" s="1"/>
      <c r="C87" s="1"/>
      <c r="D87" s="1"/>
      <c r="E87" s="1" t="s">
        <v>69</v>
      </c>
      <c r="F87" s="1"/>
      <c r="G87" s="8">
        <v>10851.21</v>
      </c>
      <c r="H87" s="9">
        <v>16930.240000000002</v>
      </c>
      <c r="I87" s="9">
        <v>48514.71</v>
      </c>
      <c r="J87" s="9">
        <v>41768.120000000003</v>
      </c>
    </row>
    <row r="88" spans="1:10" x14ac:dyDescent="0.25">
      <c r="A88" s="1"/>
      <c r="B88" s="1"/>
      <c r="C88" s="1"/>
      <c r="D88" s="1"/>
      <c r="E88" s="1" t="s">
        <v>70</v>
      </c>
      <c r="F88" s="1"/>
      <c r="G88" s="8">
        <v>4640.6400000000003</v>
      </c>
      <c r="H88" s="9">
        <v>3406.62</v>
      </c>
      <c r="I88" s="9">
        <v>1656.08</v>
      </c>
      <c r="J88" s="9">
        <v>3712.9</v>
      </c>
    </row>
    <row r="89" spans="1:10" x14ac:dyDescent="0.25">
      <c r="A89" s="1"/>
      <c r="B89" s="1"/>
      <c r="C89" s="1"/>
      <c r="D89" s="1"/>
      <c r="E89" s="1" t="s">
        <v>12</v>
      </c>
      <c r="F89" s="1"/>
      <c r="G89" s="8">
        <v>2746.19</v>
      </c>
      <c r="H89" s="9">
        <v>3521.95</v>
      </c>
      <c r="I89" s="9">
        <v>3603.43</v>
      </c>
      <c r="J89" s="9">
        <v>3556.87</v>
      </c>
    </row>
    <row r="90" spans="1:10" x14ac:dyDescent="0.25">
      <c r="A90" s="1"/>
      <c r="B90" s="1"/>
      <c r="C90" s="1"/>
      <c r="D90" s="1"/>
      <c r="E90" s="1" t="s">
        <v>21</v>
      </c>
      <c r="F90" s="1"/>
      <c r="G90" s="8">
        <v>2138</v>
      </c>
      <c r="H90" s="9">
        <v>714.5</v>
      </c>
      <c r="I90" s="9">
        <v>2052</v>
      </c>
      <c r="J90" s="9">
        <v>1805</v>
      </c>
    </row>
    <row r="91" spans="1:10" x14ac:dyDescent="0.25">
      <c r="A91" s="1"/>
      <c r="B91" s="1"/>
      <c r="C91" s="1"/>
      <c r="D91" s="1"/>
      <c r="E91" s="1" t="s">
        <v>71</v>
      </c>
      <c r="F91" s="1"/>
      <c r="G91" s="8">
        <v>5431.02</v>
      </c>
      <c r="H91" s="9">
        <v>6329.94</v>
      </c>
      <c r="I91" s="9">
        <v>5529.07</v>
      </c>
      <c r="J91" s="9">
        <v>3260.9</v>
      </c>
    </row>
    <row r="92" spans="1:10" ht="15.75" thickBot="1" x14ac:dyDescent="0.3">
      <c r="A92" s="1"/>
      <c r="B92" s="1"/>
      <c r="C92" s="1"/>
      <c r="D92" s="1"/>
      <c r="E92" s="1" t="s">
        <v>18</v>
      </c>
      <c r="F92" s="1"/>
      <c r="G92" s="10">
        <v>44886.76</v>
      </c>
      <c r="H92" s="10">
        <v>64067.35</v>
      </c>
      <c r="I92" s="10">
        <v>43591.1</v>
      </c>
      <c r="J92" s="10">
        <v>36808.31</v>
      </c>
    </row>
    <row r="93" spans="1:10" x14ac:dyDescent="0.25">
      <c r="A93" s="1"/>
      <c r="B93" s="1"/>
      <c r="C93" s="1"/>
      <c r="D93" s="1" t="s">
        <v>19</v>
      </c>
      <c r="E93" s="1"/>
      <c r="F93" s="1"/>
      <c r="G93" s="9">
        <f>ROUND(SUM(G86:G92),5)</f>
        <v>70693.820000000007</v>
      </c>
      <c r="H93" s="9">
        <f>ROUND(SUM(H86:H92),5)</f>
        <v>94970.6</v>
      </c>
      <c r="I93" s="9">
        <f>ROUND(SUM(I86:I92),5)</f>
        <v>104946.39</v>
      </c>
      <c r="J93" s="9">
        <f>ROUND(SUM(J86:J92),5)</f>
        <v>90912.1</v>
      </c>
    </row>
    <row r="94" spans="1:10" x14ac:dyDescent="0.25">
      <c r="A94" s="1" t="s">
        <v>140</v>
      </c>
      <c r="B94" s="1"/>
      <c r="C94" s="1"/>
      <c r="D94" s="152" t="s">
        <v>72</v>
      </c>
      <c r="E94" s="152"/>
      <c r="F94" s="152"/>
      <c r="G94" s="153">
        <v>0</v>
      </c>
      <c r="H94" s="154">
        <v>1300</v>
      </c>
      <c r="I94" s="154">
        <v>450</v>
      </c>
      <c r="J94" s="154">
        <v>0</v>
      </c>
    </row>
    <row r="95" spans="1:10" x14ac:dyDescent="0.25">
      <c r="A95" s="1" t="s">
        <v>140</v>
      </c>
      <c r="B95" s="1"/>
      <c r="C95" s="1"/>
      <c r="D95" s="152" t="s">
        <v>73</v>
      </c>
      <c r="E95" s="152"/>
      <c r="F95" s="152"/>
      <c r="G95" s="153">
        <v>1484.65</v>
      </c>
      <c r="H95" s="154">
        <v>3073.24</v>
      </c>
      <c r="I95" s="161">
        <v>6771.94</v>
      </c>
      <c r="J95" s="161">
        <v>1160.4000000000001</v>
      </c>
    </row>
    <row r="96" spans="1:10" x14ac:dyDescent="0.25">
      <c r="A96" s="1"/>
      <c r="B96" s="1"/>
      <c r="C96" s="1"/>
      <c r="D96" s="1" t="s">
        <v>74</v>
      </c>
      <c r="E96" s="1"/>
      <c r="F96" s="1"/>
      <c r="G96" s="8">
        <v>0</v>
      </c>
      <c r="H96" s="9">
        <v>1205.96</v>
      </c>
      <c r="I96" s="20">
        <v>2350</v>
      </c>
      <c r="J96" s="20">
        <v>2005</v>
      </c>
    </row>
    <row r="97" spans="1:10" x14ac:dyDescent="0.25">
      <c r="A97" s="1"/>
      <c r="B97" s="1"/>
      <c r="C97" s="1"/>
      <c r="D97" s="1" t="s">
        <v>75</v>
      </c>
      <c r="E97" s="1"/>
      <c r="F97" s="1"/>
      <c r="G97" s="8">
        <v>0</v>
      </c>
      <c r="H97" s="9">
        <v>0</v>
      </c>
      <c r="I97" s="9">
        <v>0</v>
      </c>
      <c r="J97" s="9">
        <v>10259</v>
      </c>
    </row>
    <row r="98" spans="1:10" x14ac:dyDescent="0.25">
      <c r="A98" s="1" t="s">
        <v>140</v>
      </c>
      <c r="B98" s="1"/>
      <c r="C98" s="1"/>
      <c r="D98" s="152" t="s">
        <v>76</v>
      </c>
      <c r="E98" s="152"/>
      <c r="F98" s="152"/>
      <c r="G98" s="153">
        <v>8247.0300000000007</v>
      </c>
      <c r="H98" s="154">
        <v>20.059999999999999</v>
      </c>
      <c r="I98" s="154">
        <v>0</v>
      </c>
      <c r="J98" s="154">
        <v>0</v>
      </c>
    </row>
    <row r="99" spans="1:10" x14ac:dyDescent="0.25">
      <c r="A99" s="1" t="s">
        <v>140</v>
      </c>
      <c r="B99" s="1"/>
      <c r="C99" s="1"/>
      <c r="D99" s="152" t="s">
        <v>77</v>
      </c>
      <c r="E99" s="152"/>
      <c r="F99" s="152"/>
      <c r="G99" s="153">
        <v>487.68</v>
      </c>
      <c r="H99" s="154">
        <v>558</v>
      </c>
      <c r="I99" s="154">
        <v>1679.68</v>
      </c>
      <c r="J99" s="154">
        <v>3287.45</v>
      </c>
    </row>
    <row r="100" spans="1:10" x14ac:dyDescent="0.25">
      <c r="A100" s="1"/>
      <c r="B100" s="1"/>
      <c r="C100" s="1"/>
      <c r="D100" s="1" t="s">
        <v>78</v>
      </c>
      <c r="E100" s="1"/>
      <c r="F100" s="1"/>
      <c r="G100" s="8"/>
      <c r="H100" s="9"/>
      <c r="I100" s="9"/>
      <c r="J100" s="9"/>
    </row>
    <row r="101" spans="1:10" x14ac:dyDescent="0.25">
      <c r="A101" s="1"/>
      <c r="B101" s="1"/>
      <c r="C101" s="1"/>
      <c r="D101" s="1"/>
      <c r="E101" s="1" t="s">
        <v>79</v>
      </c>
      <c r="F101" s="1"/>
      <c r="G101" s="8">
        <v>1870.99</v>
      </c>
      <c r="H101" s="9">
        <v>1815.05</v>
      </c>
      <c r="I101" s="9">
        <v>1814.93</v>
      </c>
      <c r="J101" s="9">
        <v>1794.98</v>
      </c>
    </row>
    <row r="102" spans="1:10" x14ac:dyDescent="0.25">
      <c r="A102" s="1"/>
      <c r="B102" s="1"/>
      <c r="C102" s="1"/>
      <c r="D102" s="1"/>
      <c r="E102" s="1" t="s">
        <v>80</v>
      </c>
      <c r="F102" s="1"/>
      <c r="G102" s="8">
        <v>794.69</v>
      </c>
      <c r="H102" s="9">
        <v>807.86</v>
      </c>
      <c r="I102" s="9">
        <v>740.97</v>
      </c>
      <c r="J102" s="9">
        <v>873</v>
      </c>
    </row>
    <row r="103" spans="1:10" ht="15.75" thickBot="1" x14ac:dyDescent="0.3">
      <c r="A103" s="1"/>
      <c r="B103" s="1"/>
      <c r="C103" s="1"/>
      <c r="D103" s="1"/>
      <c r="E103" s="1" t="s">
        <v>81</v>
      </c>
      <c r="F103" s="1"/>
      <c r="G103" s="9">
        <v>459.64</v>
      </c>
      <c r="H103" s="9">
        <v>463.77</v>
      </c>
      <c r="I103" s="9">
        <v>476.05</v>
      </c>
      <c r="J103" s="9">
        <v>485.77</v>
      </c>
    </row>
    <row r="104" spans="1:10" ht="15.75" thickBot="1" x14ac:dyDescent="0.3">
      <c r="A104" s="1"/>
      <c r="B104" s="1"/>
      <c r="C104" s="1"/>
      <c r="D104" s="1" t="s">
        <v>82</v>
      </c>
      <c r="E104" s="1"/>
      <c r="F104" s="1"/>
      <c r="G104" s="11">
        <f>ROUND(SUM(G100:G103),5)</f>
        <v>3125.32</v>
      </c>
      <c r="H104" s="11">
        <f>ROUND(SUM(H100:H103),5)</f>
        <v>3086.68</v>
      </c>
      <c r="I104" s="11">
        <f>ROUND(SUM(I100:I103),5)</f>
        <v>3031.95</v>
      </c>
      <c r="J104" s="11">
        <f>ROUND(SUM(J100:J103),5)</f>
        <v>3153.75</v>
      </c>
    </row>
    <row r="105" spans="1:10" ht="15.75" thickBot="1" x14ac:dyDescent="0.3">
      <c r="A105" s="1"/>
      <c r="B105" s="1"/>
      <c r="C105" s="12" t="s">
        <v>83</v>
      </c>
      <c r="D105" s="14"/>
      <c r="E105" s="14"/>
      <c r="F105" s="14"/>
      <c r="G105" s="15">
        <f>ROUND(G36+G42+SUM(G46:G53)+SUM(G57:G64)+SUM(G77:G78)+G85+SUM(G93:G99)+G104,5)</f>
        <v>461137.94</v>
      </c>
      <c r="H105" s="15">
        <f>ROUND(H36+H42+SUM(H46:H53)+SUM(H57:H64)+SUM(H77:H78)+H85+SUM(H93:H99)+H104,5)</f>
        <v>499922.12</v>
      </c>
      <c r="I105" s="15">
        <f>ROUND(I36+I42+SUM(I46:I53)+SUM(I57:I64)+SUM(I77:I78)+I85+SUM(I93:I99)+I104,5)</f>
        <v>563315.63</v>
      </c>
      <c r="J105" s="15">
        <f>ROUND(J36+J42+SUM(J46:J53)+SUM(J57:J64)+SUM(J77:J78)+J85+SUM(J93:J99)+J104,5)</f>
        <v>468100.58</v>
      </c>
    </row>
    <row r="106" spans="1:10" x14ac:dyDescent="0.25">
      <c r="A106" s="1"/>
      <c r="B106" s="1" t="s">
        <v>84</v>
      </c>
      <c r="C106" s="1"/>
      <c r="D106" s="1"/>
      <c r="E106" s="1"/>
      <c r="F106" s="1"/>
      <c r="G106" s="9">
        <f>ROUND(G35-G105,5)</f>
        <v>-298.62</v>
      </c>
      <c r="H106" s="9">
        <f>ROUND(H35-H105,5)</f>
        <v>59047.199999999997</v>
      </c>
      <c r="I106" s="9">
        <f>ROUND(I35-I105,5)</f>
        <v>-6265.13</v>
      </c>
      <c r="J106" s="9">
        <f>ROUND(J35-J105,5)</f>
        <v>15482.01</v>
      </c>
    </row>
    <row r="107" spans="1:10" x14ac:dyDescent="0.25">
      <c r="A107" s="1"/>
      <c r="B107" s="1" t="s">
        <v>85</v>
      </c>
      <c r="C107" s="1"/>
      <c r="D107" s="1"/>
      <c r="E107" s="1"/>
      <c r="F107" s="1"/>
      <c r="G107" s="8"/>
      <c r="H107" s="9"/>
      <c r="I107" s="9"/>
      <c r="J107" s="9"/>
    </row>
    <row r="108" spans="1:10" x14ac:dyDescent="0.25">
      <c r="A108" s="1"/>
      <c r="B108" s="1"/>
      <c r="C108" s="1" t="s">
        <v>86</v>
      </c>
      <c r="D108" s="1"/>
      <c r="E108" s="1"/>
      <c r="F108" s="1"/>
      <c r="G108" s="8"/>
      <c r="H108" s="9"/>
      <c r="I108" s="9"/>
      <c r="J108" s="9"/>
    </row>
    <row r="109" spans="1:10" x14ac:dyDescent="0.25">
      <c r="A109" s="1"/>
      <c r="B109" s="1"/>
      <c r="C109" s="1"/>
      <c r="D109" s="1" t="s">
        <v>87</v>
      </c>
      <c r="E109" s="1"/>
      <c r="F109" s="1"/>
      <c r="G109" s="8">
        <v>0</v>
      </c>
      <c r="H109" s="9">
        <v>367.56</v>
      </c>
      <c r="I109" s="9">
        <v>471.2</v>
      </c>
      <c r="J109" s="9">
        <v>574.15</v>
      </c>
    </row>
    <row r="110" spans="1:10" x14ac:dyDescent="0.25">
      <c r="A110" s="1"/>
      <c r="B110" s="1"/>
      <c r="C110" s="1"/>
      <c r="D110" s="1" t="s">
        <v>88</v>
      </c>
      <c r="E110" s="1"/>
      <c r="F110" s="1"/>
      <c r="G110" s="8">
        <v>1169.04</v>
      </c>
      <c r="H110" s="9">
        <v>1095.77</v>
      </c>
      <c r="I110" s="9">
        <v>1.71</v>
      </c>
      <c r="J110" s="9">
        <v>253.87</v>
      </c>
    </row>
    <row r="111" spans="1:10" x14ac:dyDescent="0.25">
      <c r="A111" s="1"/>
      <c r="B111" s="1"/>
      <c r="C111" s="1"/>
      <c r="D111" s="1" t="s">
        <v>103</v>
      </c>
      <c r="E111" s="1"/>
      <c r="F111" s="1"/>
      <c r="G111" s="8">
        <v>0</v>
      </c>
      <c r="H111" s="9">
        <v>0</v>
      </c>
      <c r="I111" s="20">
        <v>1871.4</v>
      </c>
      <c r="J111" s="20">
        <v>0</v>
      </c>
    </row>
    <row r="112" spans="1:10" s="2" customFormat="1" ht="13.5" thickBot="1" x14ac:dyDescent="0.25">
      <c r="A112" s="1"/>
      <c r="B112" s="1"/>
      <c r="C112" s="1"/>
      <c r="D112" s="1" t="s">
        <v>89</v>
      </c>
      <c r="E112" s="1"/>
      <c r="F112" s="1"/>
      <c r="G112" s="8">
        <v>0</v>
      </c>
      <c r="H112" s="9">
        <v>313.61</v>
      </c>
      <c r="I112" s="20">
        <v>1454.48</v>
      </c>
      <c r="J112" s="20">
        <v>576.85</v>
      </c>
    </row>
    <row r="113" spans="1:14" ht="15.75" thickBot="1" x14ac:dyDescent="0.3">
      <c r="A113" s="1"/>
      <c r="B113" s="1"/>
      <c r="C113" s="1" t="s">
        <v>90</v>
      </c>
      <c r="D113" s="1"/>
      <c r="E113" s="1"/>
      <c r="F113" s="1"/>
      <c r="G113" s="11">
        <f>ROUND(SUM(G108:G112),5)</f>
        <v>1169.04</v>
      </c>
      <c r="H113" s="11">
        <f>ROUND(SUM(H108:H112),5)</f>
        <v>1776.94</v>
      </c>
      <c r="I113" s="11">
        <f>ROUND(SUM(I108:I112),5)</f>
        <v>3798.79</v>
      </c>
      <c r="J113" s="11">
        <f>ROUND(SUM(J108:J112),5)</f>
        <v>1404.87</v>
      </c>
      <c r="N113" s="2"/>
    </row>
    <row r="114" spans="1:14" ht="15.75" thickBot="1" x14ac:dyDescent="0.3">
      <c r="A114" s="1"/>
      <c r="B114" s="1" t="s">
        <v>91</v>
      </c>
      <c r="C114" s="1"/>
      <c r="D114" s="1"/>
      <c r="E114" s="1"/>
      <c r="F114" s="1"/>
      <c r="G114" s="11">
        <f>ROUND(G107+G113,5)</f>
        <v>1169.04</v>
      </c>
      <c r="H114" s="11">
        <f>ROUND(H107+H113,5)</f>
        <v>1776.94</v>
      </c>
      <c r="I114" s="11">
        <f>ROUND(I107+I113,5)</f>
        <v>3798.79</v>
      </c>
      <c r="J114" s="11">
        <f>ROUND(J107+J113,5)</f>
        <v>1404.87</v>
      </c>
    </row>
    <row r="115" spans="1:14" ht="15.75" thickBot="1" x14ac:dyDescent="0.3">
      <c r="A115" s="18" t="s">
        <v>92</v>
      </c>
      <c r="B115" s="18"/>
      <c r="C115" s="18"/>
      <c r="D115" s="18"/>
      <c r="E115" s="18"/>
      <c r="F115" s="18"/>
      <c r="G115" s="19">
        <f>ROUND(G106+G114,5)</f>
        <v>870.42</v>
      </c>
      <c r="H115" s="19">
        <f>ROUND(H106+H114,5)</f>
        <v>60824.14</v>
      </c>
      <c r="I115" s="19">
        <f>ROUND(I106+I114,5)</f>
        <v>-2466.34</v>
      </c>
      <c r="J115" s="19">
        <f>ROUND(J106+J114,5)</f>
        <v>16886.88</v>
      </c>
    </row>
    <row r="116" spans="1:14" ht="15.75" thickTop="1" x14ac:dyDescent="0.25"/>
    <row r="117" spans="1:14" x14ac:dyDescent="0.25">
      <c r="A117" s="158" t="s">
        <v>139</v>
      </c>
      <c r="B117" s="159"/>
      <c r="C117" s="159"/>
      <c r="D117" s="159"/>
      <c r="E117" s="159"/>
      <c r="F117" s="159"/>
      <c r="G117" s="160">
        <f>G115+((G99+G98+G95+G94+G84+G83+G66+G60+G59+G53+G52+G51+G48)-G34)</f>
        <v>27663.979999999996</v>
      </c>
      <c r="H117" s="160">
        <f t="shared" ref="H117:J117" si="0">H115+((H99+H98+H95+H94+H84+H83+H66+H60+H59+H53+H52+H51+H48)-H34)</f>
        <v>88488.67</v>
      </c>
      <c r="I117" s="160">
        <f t="shared" si="0"/>
        <v>30933.529999999995</v>
      </c>
      <c r="J117" s="160">
        <f t="shared" si="0"/>
        <v>59735.729999999996</v>
      </c>
    </row>
  </sheetData>
  <dataConsolidate>
    <dataRefs count="1">
      <dataRef ref="C3:J34" sheet="QB-P&amp;L"/>
    </dataRefs>
  </dataConsolidate>
  <phoneticPr fontId="11" type="noConversion"/>
  <pageMargins left="0.7" right="0.7" top="0.75" bottom="0.75" header="0.1" footer="0.3"/>
  <pageSetup orientation="portrait" horizontalDpi="1200" verticalDpi="1200" r:id="rId1"/>
  <headerFooter>
    <oddHeader>&amp;L&amp;"Arial,Bold"&amp;8 10:57 AM
&amp;"Arial,Bold"&amp;8 11/03/22
&amp;"Arial,Bold"&amp;8 Cash Basis&amp;C&amp;"Arial,Bold"&amp;12 Hightened Path RV
&amp;"Arial,Bold"&amp;14 Profit &amp;&amp; Loss
&amp;"Arial,Bold"&amp;10 January through December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9146-7356-4C0F-A5A9-2E3DC880ABC0}">
  <dimension ref="A1:L114"/>
  <sheetViews>
    <sheetView topLeftCell="A48" workbookViewId="0">
      <selection activeCell="G117" sqref="G117"/>
    </sheetView>
  </sheetViews>
  <sheetFormatPr defaultRowHeight="15" outlineLevelRow="1" x14ac:dyDescent="0.25"/>
  <cols>
    <col min="5" max="5" width="10.140625" bestFit="1" customWidth="1"/>
    <col min="7" max="7" width="10.140625" bestFit="1" customWidth="1"/>
    <col min="9" max="9" width="10.140625" bestFit="1" customWidth="1"/>
    <col min="11" max="11" width="10.140625" bestFit="1" customWidth="1"/>
  </cols>
  <sheetData>
    <row r="1" spans="1:12" ht="16.5" thickBot="1" x14ac:dyDescent="0.3">
      <c r="A1" s="100"/>
      <c r="B1" s="100"/>
      <c r="C1" s="100"/>
      <c r="D1" s="100"/>
      <c r="E1" s="101">
        <v>2019</v>
      </c>
      <c r="F1" s="102" t="s">
        <v>125</v>
      </c>
      <c r="G1" s="101">
        <v>2020</v>
      </c>
      <c r="H1" s="102" t="s">
        <v>125</v>
      </c>
      <c r="I1" s="145">
        <v>2021</v>
      </c>
      <c r="J1" s="102" t="s">
        <v>125</v>
      </c>
      <c r="K1" s="145">
        <v>2022</v>
      </c>
      <c r="L1" s="102" t="s">
        <v>125</v>
      </c>
    </row>
    <row r="2" spans="1:12" hidden="1" outlineLevel="1" x14ac:dyDescent="0.25">
      <c r="A2" s="103"/>
      <c r="B2" s="104"/>
      <c r="C2" s="105" t="s">
        <v>3</v>
      </c>
      <c r="D2" s="105"/>
      <c r="E2" s="106">
        <f>'QB-P&amp;L'!G5</f>
        <v>28248.52</v>
      </c>
      <c r="F2" s="107">
        <f>E2/E32</f>
        <v>6.1297981257328479E-2</v>
      </c>
      <c r="G2" s="106">
        <f>'QB-P&amp;L'!H5</f>
        <v>24839.07</v>
      </c>
      <c r="H2" s="142">
        <f>G2/G32</f>
        <v>4.443726893633447E-2</v>
      </c>
      <c r="I2" s="146">
        <f>'QB-P&amp;L'!I5</f>
        <v>34187.69</v>
      </c>
      <c r="J2" s="142">
        <f>I2/I32</f>
        <v>6.1372694217131124E-2</v>
      </c>
      <c r="K2" s="147">
        <f>'QB-P&amp;L'!J5</f>
        <v>2035.81</v>
      </c>
      <c r="L2" s="107">
        <f>K2/K32</f>
        <v>4.20984965567102E-3</v>
      </c>
    </row>
    <row r="3" spans="1:12" hidden="1" outlineLevel="1" x14ac:dyDescent="0.25">
      <c r="A3" s="103"/>
      <c r="B3" s="104"/>
      <c r="C3" s="104" t="s">
        <v>4</v>
      </c>
      <c r="D3" s="104"/>
      <c r="E3" s="108">
        <f>'QB-P&amp;L'!G6</f>
        <v>226.7</v>
      </c>
      <c r="F3" s="109">
        <f>E3/E32</f>
        <v>4.9192850991968307E-4</v>
      </c>
      <c r="G3" s="108">
        <f>'QB-P&amp;L'!H6</f>
        <v>14039.8</v>
      </c>
      <c r="H3" s="143">
        <f>G3/G32</f>
        <v>2.5117299818888092E-2</v>
      </c>
      <c r="I3" s="147">
        <f>'QB-P&amp;L'!I6</f>
        <v>5400</v>
      </c>
      <c r="J3" s="143">
        <f>I3/I32</f>
        <v>9.6939146450815503E-3</v>
      </c>
      <c r="K3" s="147">
        <f>'QB-P&amp;L'!J6</f>
        <v>4261.8500000000004</v>
      </c>
      <c r="L3" s="109">
        <f>K3/K32</f>
        <v>8.8130757560978372E-3</v>
      </c>
    </row>
    <row r="4" spans="1:12" hidden="1" outlineLevel="1" x14ac:dyDescent="0.25">
      <c r="A4" s="103"/>
      <c r="B4" s="104"/>
      <c r="C4" s="104" t="s">
        <v>5</v>
      </c>
      <c r="D4" s="104"/>
      <c r="E4" s="108">
        <f>'QB-P&amp;L'!G7</f>
        <v>8026.84</v>
      </c>
      <c r="F4" s="109">
        <f>E4/E32</f>
        <v>1.7417871374343665E-2</v>
      </c>
      <c r="G4" s="108">
        <f>'QB-P&amp;L'!H7</f>
        <v>3163.68</v>
      </c>
      <c r="H4" s="143">
        <f>G4/G32</f>
        <v>5.6598455171027991E-3</v>
      </c>
      <c r="I4" s="147">
        <f>'QB-P&amp;L'!I7</f>
        <v>4660.95</v>
      </c>
      <c r="J4" s="143">
        <f>I4/I32</f>
        <v>8.3671947157394171E-3</v>
      </c>
      <c r="K4" s="147">
        <f>'QB-P&amp;L'!J7</f>
        <v>11945</v>
      </c>
      <c r="L4" s="109">
        <f>K4/K32</f>
        <v>2.4701054684371494E-2</v>
      </c>
    </row>
    <row r="5" spans="1:12" hidden="1" outlineLevel="1" x14ac:dyDescent="0.25">
      <c r="A5" s="103"/>
      <c r="B5" s="104"/>
      <c r="C5" s="104" t="s">
        <v>6</v>
      </c>
      <c r="D5" s="104"/>
      <c r="E5" s="108">
        <f>'QB-P&amp;L'!G8</f>
        <v>3326.88</v>
      </c>
      <c r="F5" s="109">
        <f>E5/E32</f>
        <v>7.2191756554106541E-3</v>
      </c>
      <c r="G5" s="108">
        <f>'QB-P&amp;L'!H8</f>
        <v>3285.74</v>
      </c>
      <c r="H5" s="143">
        <f>G5/G32</f>
        <v>5.8782117057873586E-3</v>
      </c>
      <c r="I5" s="147">
        <f>'QB-P&amp;L'!I8</f>
        <v>6199.84</v>
      </c>
      <c r="J5" s="143">
        <f>I5/I32</f>
        <v>1.1129762920956E-2</v>
      </c>
      <c r="K5" s="147">
        <f>'QB-P&amp;L'!J8</f>
        <v>3155</v>
      </c>
      <c r="L5" s="109">
        <f>K5/K32</f>
        <v>6.5242216432977868E-3</v>
      </c>
    </row>
    <row r="6" spans="1:12" hidden="1" outlineLevel="1" x14ac:dyDescent="0.25">
      <c r="A6" s="103"/>
      <c r="B6" s="104"/>
      <c r="C6" s="104" t="s">
        <v>7</v>
      </c>
      <c r="D6" s="104"/>
      <c r="E6" s="108">
        <f>'QB-P&amp;L'!G9</f>
        <v>18573.37</v>
      </c>
      <c r="F6" s="109">
        <f>E6/E32</f>
        <v>4.0303353455169576E-2</v>
      </c>
      <c r="G6" s="108">
        <f>'QB-P&amp;L'!H9</f>
        <v>39102.25</v>
      </c>
      <c r="H6" s="143">
        <f>G6/G32</f>
        <v>6.9954197128386228E-2</v>
      </c>
      <c r="I6" s="147">
        <f>'QB-P&amp;L'!I9</f>
        <v>28166.28</v>
      </c>
      <c r="J6" s="143">
        <f>I6/I32</f>
        <v>5.0563243368419913E-2</v>
      </c>
      <c r="K6" s="147">
        <f>'QB-P&amp;L'!J9</f>
        <v>20490.900000000001</v>
      </c>
      <c r="L6" s="109">
        <f>K6/K32</f>
        <v>4.2373113556466127E-2</v>
      </c>
    </row>
    <row r="7" spans="1:12" hidden="1" outlineLevel="1" x14ac:dyDescent="0.25">
      <c r="A7" s="103"/>
      <c r="B7" s="104"/>
      <c r="C7" s="104" t="s">
        <v>122</v>
      </c>
      <c r="D7" s="104"/>
      <c r="E7" s="108">
        <f>'QB-P&amp;L'!G10</f>
        <v>2025.02</v>
      </c>
      <c r="F7" s="109">
        <f>E7/E32</f>
        <v>4.3941996963279958E-3</v>
      </c>
      <c r="G7" s="108">
        <f>'QB-P&amp;L'!H10</f>
        <v>3121.7</v>
      </c>
      <c r="H7" s="143">
        <f>G7/G32</f>
        <v>5.5847430052153851E-3</v>
      </c>
      <c r="I7" s="147">
        <f>'QB-P&amp;L'!I10</f>
        <v>2117.12</v>
      </c>
      <c r="J7" s="143">
        <f>I7/I32</f>
        <v>3.8005889950731573E-3</v>
      </c>
      <c r="K7" s="147">
        <f>'QB-P&amp;L'!J10</f>
        <v>3961</v>
      </c>
      <c r="L7" s="109">
        <f>K7/K32</f>
        <v>8.19094831350318E-3</v>
      </c>
    </row>
    <row r="8" spans="1:12" hidden="1" outlineLevel="1" x14ac:dyDescent="0.25">
      <c r="A8" s="103"/>
      <c r="B8" s="104"/>
      <c r="C8" s="104" t="s">
        <v>8</v>
      </c>
      <c r="D8" s="104"/>
      <c r="E8" s="108">
        <f>'QB-P&amp;L'!G11</f>
        <v>2770.14</v>
      </c>
      <c r="F8" s="109">
        <f>E8/E32</f>
        <v>6.011075617419104E-3</v>
      </c>
      <c r="G8" s="108">
        <f>'QB-P&amp;L'!H11</f>
        <v>2750.34</v>
      </c>
      <c r="H8" s="143">
        <f>G8/G32</f>
        <v>4.9203773831451077E-3</v>
      </c>
      <c r="I8" s="147">
        <f>'QB-P&amp;L'!I11</f>
        <v>3637.14</v>
      </c>
      <c r="J8" s="143">
        <f>I8/I32</f>
        <v>6.5292823541133159E-3</v>
      </c>
      <c r="K8" s="147">
        <f>'QB-P&amp;L'!J11</f>
        <v>4369.6899999999996</v>
      </c>
      <c r="L8" s="109">
        <f>K8/K32</f>
        <v>9.0360779944538526E-3</v>
      </c>
    </row>
    <row r="9" spans="1:12" hidden="1" outlineLevel="1" x14ac:dyDescent="0.25">
      <c r="A9" s="103"/>
      <c r="B9" s="104"/>
      <c r="C9" s="104" t="s">
        <v>9</v>
      </c>
      <c r="D9" s="104"/>
      <c r="E9" s="108">
        <f>'QB-P&amp;L'!G12</f>
        <v>478.4</v>
      </c>
      <c r="F9" s="109">
        <f>E9/E32</f>
        <v>1.0381058630153346E-3</v>
      </c>
      <c r="G9" s="108">
        <f>'QB-P&amp;L'!H12</f>
        <v>293.33999999999997</v>
      </c>
      <c r="H9" s="143">
        <f>G9/G32</f>
        <v>5.2478729959633567E-4</v>
      </c>
      <c r="I9" s="147">
        <f>'QB-P&amp;L'!I12</f>
        <v>619.4</v>
      </c>
      <c r="J9" s="143">
        <f>I9/I32</f>
        <v>1.111927913178428E-3</v>
      </c>
      <c r="K9" s="147">
        <f>'QB-P&amp;L'!J12</f>
        <v>158</v>
      </c>
      <c r="L9" s="109">
        <f>K9/K32</f>
        <v>3.2672805693852625E-4</v>
      </c>
    </row>
    <row r="10" spans="1:12" hidden="1" outlineLevel="1" x14ac:dyDescent="0.25">
      <c r="A10" s="103"/>
      <c r="B10" s="104"/>
      <c r="C10" s="104" t="s">
        <v>10</v>
      </c>
      <c r="D10" s="104"/>
      <c r="E10" s="108">
        <f>'QB-P&amp;L'!G13</f>
        <v>273382.71000000002</v>
      </c>
      <c r="F10" s="109">
        <f>E10/E32</f>
        <v>0.59322783047245187</v>
      </c>
      <c r="G10" s="108">
        <f>'QB-P&amp;L'!H13</f>
        <v>321252.7</v>
      </c>
      <c r="H10" s="143">
        <f>G10/G32</f>
        <v>0.57472331397365428</v>
      </c>
      <c r="I10" s="147">
        <f>'QB-P&amp;L'!I13</f>
        <v>296845.21000000002</v>
      </c>
      <c r="J10" s="143">
        <f>I10/I32</f>
        <v>0.5328874312113534</v>
      </c>
      <c r="K10" s="147">
        <f>'QB-P&amp;L'!J13</f>
        <v>255796.01</v>
      </c>
      <c r="L10" s="109">
        <f>K10/K32</f>
        <v>0.52896033746789761</v>
      </c>
    </row>
    <row r="11" spans="1:12" hidden="1" outlineLevel="1" x14ac:dyDescent="0.25">
      <c r="A11" s="103"/>
      <c r="B11" s="104"/>
      <c r="C11" s="104" t="s">
        <v>104</v>
      </c>
      <c r="D11" s="104"/>
      <c r="E11" s="108">
        <f>'QB-P&amp;L'!G14</f>
        <v>0</v>
      </c>
      <c r="F11" s="109">
        <f>E11/E32</f>
        <v>0</v>
      </c>
      <c r="G11" s="108">
        <f>'QB-P&amp;L'!H14</f>
        <v>0</v>
      </c>
      <c r="H11" s="143">
        <f>G11/G32</f>
        <v>0</v>
      </c>
      <c r="I11" s="147">
        <f>'QB-P&amp;L'!I14</f>
        <v>0</v>
      </c>
      <c r="J11" s="143">
        <f>I11/I32</f>
        <v>0</v>
      </c>
      <c r="K11" s="147">
        <f>'QB-P&amp;L'!J14</f>
        <v>3281.71</v>
      </c>
      <c r="L11" s="109">
        <f>K11/K32</f>
        <v>6.7862451375679178E-3</v>
      </c>
    </row>
    <row r="12" spans="1:12" hidden="1" outlineLevel="1" x14ac:dyDescent="0.25">
      <c r="A12" s="103"/>
      <c r="B12" s="104"/>
      <c r="C12" s="104" t="s">
        <v>11</v>
      </c>
      <c r="D12" s="104"/>
      <c r="E12" s="108">
        <f>'QB-P&amp;L'!G15</f>
        <v>1143.1600000000001</v>
      </c>
      <c r="F12" s="109">
        <f>E12/E32</f>
        <v>2.4806043026016095E-3</v>
      </c>
      <c r="G12" s="108">
        <f>'QB-P&amp;L'!H15</f>
        <v>23298.31</v>
      </c>
      <c r="H12" s="143">
        <f>G12/G32</f>
        <v>4.1680838583412774E-2</v>
      </c>
      <c r="I12" s="147">
        <f>'QB-P&amp;L'!I15</f>
        <v>21459.55</v>
      </c>
      <c r="J12" s="143">
        <f>I12/I32</f>
        <v>3.8523527041085144E-2</v>
      </c>
      <c r="K12" s="147">
        <f>'QB-P&amp;L'!J15</f>
        <v>50332.67</v>
      </c>
      <c r="L12" s="109">
        <f>K12/K32</f>
        <v>0.10408288271916488</v>
      </c>
    </row>
    <row r="13" spans="1:12" hidden="1" outlineLevel="1" x14ac:dyDescent="0.25">
      <c r="A13" s="103"/>
      <c r="B13" s="104"/>
      <c r="C13" s="104" t="s">
        <v>12</v>
      </c>
      <c r="D13" s="104"/>
      <c r="E13" s="108">
        <f>'QB-P&amp;L'!G16</f>
        <v>18121.990000000002</v>
      </c>
      <c r="F13" s="109">
        <f>E13/E32</f>
        <v>3.9323879741858837E-2</v>
      </c>
      <c r="G13" s="108">
        <f>'QB-P&amp;L'!H16</f>
        <v>225</v>
      </c>
      <c r="H13" s="143">
        <f>G13/G32</f>
        <v>4.0252656442754323E-4</v>
      </c>
      <c r="I13" s="147">
        <f>'QB-P&amp;L'!I16</f>
        <v>0</v>
      </c>
      <c r="J13" s="143">
        <f>I13/I32</f>
        <v>0</v>
      </c>
      <c r="K13" s="147">
        <f>'QB-P&amp;L'!J16</f>
        <v>0</v>
      </c>
      <c r="L13" s="109">
        <f>K13/K32</f>
        <v>0</v>
      </c>
    </row>
    <row r="14" spans="1:12" hidden="1" outlineLevel="1" x14ac:dyDescent="0.25">
      <c r="A14" s="103"/>
      <c r="B14" s="104"/>
      <c r="C14" s="104" t="s">
        <v>13</v>
      </c>
      <c r="D14" s="104"/>
      <c r="E14" s="108">
        <f>'QB-P&amp;L'!G17</f>
        <v>10985.37</v>
      </c>
      <c r="F14" s="109">
        <f>E14/E32</f>
        <v>2.3837744574399598E-2</v>
      </c>
      <c r="G14" s="108">
        <f>'QB-P&amp;L'!H17</f>
        <v>13100.44</v>
      </c>
      <c r="H14" s="143">
        <f>G14/G32</f>
        <v>2.3436778247507398E-2</v>
      </c>
      <c r="I14" s="147">
        <f>'QB-P&amp;L'!I17</f>
        <v>12628.42</v>
      </c>
      <c r="J14" s="143">
        <f>I14/I32</f>
        <v>2.2670152885600137E-2</v>
      </c>
      <c r="K14" s="147">
        <f>'QB-P&amp;L'!J17</f>
        <v>10111.870000000001</v>
      </c>
      <c r="L14" s="109">
        <f>K14/K32</f>
        <v>2.091032681718339E-2</v>
      </c>
    </row>
    <row r="15" spans="1:12" hidden="1" outlineLevel="1" x14ac:dyDescent="0.25">
      <c r="A15" s="103"/>
      <c r="B15" s="104"/>
      <c r="C15" s="104" t="s">
        <v>14</v>
      </c>
      <c r="D15" s="104"/>
      <c r="E15" s="108">
        <f>'QB-P&amp;L'!G18</f>
        <v>3840.03</v>
      </c>
      <c r="F15" s="109">
        <f>E15/E32</f>
        <v>8.3326874104405844E-3</v>
      </c>
      <c r="G15" s="108">
        <f>'QB-P&amp;L'!H18</f>
        <v>2802.45</v>
      </c>
      <c r="H15" s="143">
        <f>G15/G32</f>
        <v>5.013602535466526E-3</v>
      </c>
      <c r="I15" s="147">
        <f>'QB-P&amp;L'!I18</f>
        <v>4177.2700000000004</v>
      </c>
      <c r="J15" s="143">
        <f>I15/I32</f>
        <v>7.4989071906407054E-3</v>
      </c>
      <c r="K15" s="147">
        <f>'QB-P&amp;L'!J18</f>
        <v>3981.04</v>
      </c>
      <c r="L15" s="109">
        <f>K15/K32</f>
        <v>8.2323890113579143E-3</v>
      </c>
    </row>
    <row r="16" spans="1:12" hidden="1" outlineLevel="1" x14ac:dyDescent="0.25">
      <c r="A16" s="103"/>
      <c r="B16" s="104"/>
      <c r="C16" s="104" t="s">
        <v>15</v>
      </c>
      <c r="D16" s="104"/>
      <c r="E16" s="108"/>
      <c r="F16" s="109">
        <f>E16/E32</f>
        <v>0</v>
      </c>
      <c r="G16" s="108">
        <f>'QB-P&amp;L'!H19</f>
        <v>0</v>
      </c>
      <c r="H16" s="143">
        <f>G16/G32</f>
        <v>0</v>
      </c>
      <c r="I16" s="147">
        <f>'QB-P&amp;L'!I19</f>
        <v>0</v>
      </c>
      <c r="J16" s="143">
        <f>I16/I32</f>
        <v>0</v>
      </c>
      <c r="K16" s="147">
        <f>'QB-P&amp;L'!J19</f>
        <v>0</v>
      </c>
      <c r="L16" s="109">
        <f>K16/K32</f>
        <v>0</v>
      </c>
    </row>
    <row r="17" spans="1:12" hidden="1" outlineLevel="1" x14ac:dyDescent="0.25">
      <c r="A17" s="103"/>
      <c r="B17" s="104"/>
      <c r="C17" s="104"/>
      <c r="D17" s="104" t="s">
        <v>16</v>
      </c>
      <c r="E17" s="108">
        <f>'QB-P&amp;L'!G20</f>
        <v>16574.27</v>
      </c>
      <c r="F17" s="109">
        <f>E17/E32</f>
        <v>3.5965398959446428E-2</v>
      </c>
      <c r="G17" s="108">
        <f>'QB-P&amp;L'!H20</f>
        <v>30007.71</v>
      </c>
      <c r="H17" s="143">
        <f>G17/G32</f>
        <v>5.3684001833946809E-2</v>
      </c>
      <c r="I17" s="147">
        <f>'QB-P&amp;L'!I20</f>
        <v>56896.34</v>
      </c>
      <c r="J17" s="143">
        <f>I17/I32</f>
        <v>0.10213856732917392</v>
      </c>
      <c r="K17" s="147">
        <f>'QB-P&amp;L'!J20</f>
        <v>44443.45</v>
      </c>
      <c r="L17" s="109">
        <f>K17/K32</f>
        <v>9.1904570013573064E-2</v>
      </c>
    </row>
    <row r="18" spans="1:12" hidden="1" outlineLevel="1" x14ac:dyDescent="0.25">
      <c r="A18" s="103"/>
      <c r="B18" s="104"/>
      <c r="C18" s="104"/>
      <c r="D18" s="104" t="s">
        <v>97</v>
      </c>
      <c r="E18" s="108">
        <f>'QB-P&amp;L'!G21</f>
        <v>0</v>
      </c>
      <c r="F18" s="109">
        <f>E18/E32</f>
        <v>0</v>
      </c>
      <c r="G18" s="108">
        <f>'QB-P&amp;L'!H21</f>
        <v>0</v>
      </c>
      <c r="H18" s="143">
        <f>G18/G32</f>
        <v>0</v>
      </c>
      <c r="I18" s="147">
        <f>'QB-P&amp;L'!I21</f>
        <v>200</v>
      </c>
      <c r="J18" s="143">
        <f>I18/I32</f>
        <v>3.5903387574376112E-4</v>
      </c>
      <c r="K18" s="147">
        <f>'QB-P&amp;L'!J21</f>
        <v>652</v>
      </c>
      <c r="L18" s="109">
        <f>K18/K32</f>
        <v>1.3482702096450578E-3</v>
      </c>
    </row>
    <row r="19" spans="1:12" hidden="1" outlineLevel="1" x14ac:dyDescent="0.25">
      <c r="A19" s="103"/>
      <c r="B19" s="104"/>
      <c r="C19" s="104"/>
      <c r="D19" s="104" t="s">
        <v>17</v>
      </c>
      <c r="E19" s="108">
        <f>'QB-P&amp;L'!G22</f>
        <v>39412.800000000003</v>
      </c>
      <c r="F19" s="109">
        <f>E19/E32</f>
        <v>8.5523952253032581E-2</v>
      </c>
      <c r="G19" s="108">
        <f>'QB-P&amp;L'!H22</f>
        <v>55060.73</v>
      </c>
      <c r="H19" s="143">
        <f>G19/G32</f>
        <v>9.8504028807878063E-2</v>
      </c>
      <c r="I19" s="147">
        <f>'QB-P&amp;L'!I22</f>
        <v>47491.55</v>
      </c>
      <c r="J19" s="143">
        <f>I19/I32</f>
        <v>8.5255376307893094E-2</v>
      </c>
      <c r="K19" s="147">
        <f>'QB-P&amp;L'!J22</f>
        <v>35517.550000000003</v>
      </c>
      <c r="L19" s="109">
        <f>K19/K32</f>
        <v>7.3446709485550335E-2</v>
      </c>
    </row>
    <row r="20" spans="1:12" ht="15.75" hidden="1" outlineLevel="1" thickBot="1" x14ac:dyDescent="0.3">
      <c r="A20" s="103"/>
      <c r="B20" s="104"/>
      <c r="C20" s="104"/>
      <c r="D20" s="104" t="s">
        <v>18</v>
      </c>
      <c r="E20" s="113">
        <f>'QB-P&amp;L'!G23</f>
        <v>9808.57</v>
      </c>
      <c r="F20" s="114">
        <f>E20/E32</f>
        <v>2.1284143028420403E-2</v>
      </c>
      <c r="G20" s="113">
        <f>'QB-P&amp;L'!H23</f>
        <v>13818.17</v>
      </c>
      <c r="H20" s="144">
        <f>G20/G32</f>
        <v>2.47208022078922E-2</v>
      </c>
      <c r="I20" s="113">
        <f>'QB-P&amp;L'!I23</f>
        <v>15653.84</v>
      </c>
      <c r="J20" s="144">
        <f>I20/I32</f>
        <v>2.8101294227363589E-2</v>
      </c>
      <c r="K20" s="148">
        <f>'QB-P&amp;L'!J23</f>
        <v>5402.94</v>
      </c>
      <c r="L20" s="114">
        <f>K20/K32</f>
        <v>1.1172734733895195E-2</v>
      </c>
    </row>
    <row r="21" spans="1:12" hidden="1" outlineLevel="1" x14ac:dyDescent="0.25">
      <c r="A21" s="103"/>
      <c r="B21" s="104"/>
      <c r="C21" s="104" t="s">
        <v>19</v>
      </c>
      <c r="D21" s="104"/>
      <c r="E21" s="110">
        <f>ROUND(SUM(E16:E20),5)</f>
        <v>65795.64</v>
      </c>
      <c r="F21" s="109">
        <f>E21/E32</f>
        <v>0.14277349424089941</v>
      </c>
      <c r="G21" s="110">
        <f>ROUND(SUM(G16:G20),5)</f>
        <v>98886.61</v>
      </c>
      <c r="H21" s="109">
        <f>G21/G32</f>
        <v>0.17690883284971706</v>
      </c>
      <c r="I21" s="110">
        <f>ROUND(SUM(I16:I20),5)</f>
        <v>120241.73</v>
      </c>
      <c r="J21" s="109">
        <f>I21/I32</f>
        <v>0.21585427174017435</v>
      </c>
      <c r="K21" s="110">
        <f>ROUND(SUM(K16:K20),5)</f>
        <v>86015.94</v>
      </c>
      <c r="L21" s="109">
        <f>K21/K32</f>
        <v>0.17787228444266365</v>
      </c>
    </row>
    <row r="22" spans="1:12" hidden="1" outlineLevel="1" x14ac:dyDescent="0.25">
      <c r="A22" s="103"/>
      <c r="B22" s="104"/>
      <c r="C22" s="104" t="s">
        <v>20</v>
      </c>
      <c r="D22" s="104"/>
      <c r="E22" s="108">
        <f>'QB-P&amp;L'!G25</f>
        <v>9920</v>
      </c>
      <c r="F22" s="109">
        <f>E22/E32</f>
        <v>2.1525940972224333E-2</v>
      </c>
      <c r="G22" s="110">
        <f>'QB-P&amp;L'!H25</f>
        <v>1685</v>
      </c>
      <c r="H22" s="109">
        <f>G22/G32</f>
        <v>3.0144767158240457E-3</v>
      </c>
      <c r="I22" s="110">
        <f>'QB-P&amp;L'!I25</f>
        <v>7989.95</v>
      </c>
      <c r="J22" s="109">
        <f>I22/I32</f>
        <v>1.434331357749432E-2</v>
      </c>
      <c r="K22" s="110">
        <f>'QB-P&amp;L'!J25</f>
        <v>3645</v>
      </c>
      <c r="L22" s="109">
        <f>K22/K32</f>
        <v>7.5374921996261279E-3</v>
      </c>
    </row>
    <row r="23" spans="1:12" hidden="1" outlineLevel="1" x14ac:dyDescent="0.25">
      <c r="A23" s="103"/>
      <c r="B23" s="104"/>
      <c r="C23" s="104" t="s">
        <v>21</v>
      </c>
      <c r="D23" s="104"/>
      <c r="E23" s="108">
        <f>'QB-P&amp;L'!G26</f>
        <v>2623.98</v>
      </c>
      <c r="F23" s="109">
        <f>E23/E32</f>
        <v>5.6939151806751215E-3</v>
      </c>
      <c r="G23" s="110">
        <f>'QB-P&amp;L'!H26</f>
        <v>3161.63</v>
      </c>
      <c r="H23" s="109">
        <f>G23/G32</f>
        <v>5.6561780528491265E-3</v>
      </c>
      <c r="I23" s="110">
        <f>'QB-P&amp;L'!I26</f>
        <v>2308.39</v>
      </c>
      <c r="J23" s="109">
        <f>I23/I32</f>
        <v>4.1439510421407031E-3</v>
      </c>
      <c r="K23" s="110">
        <f>'QB-P&amp;L'!J26</f>
        <v>216.61</v>
      </c>
      <c r="L23" s="109">
        <f>K23/K32</f>
        <v>4.4792762286996311E-4</v>
      </c>
    </row>
    <row r="24" spans="1:12" hidden="1" outlineLevel="1" x14ac:dyDescent="0.25">
      <c r="A24" s="103"/>
      <c r="B24" s="104"/>
      <c r="C24" s="104" t="s">
        <v>93</v>
      </c>
      <c r="D24" s="104"/>
      <c r="E24" s="108">
        <f>'QB-P&amp;L'!G27</f>
        <v>10</v>
      </c>
      <c r="F24" s="109">
        <f>E24/E32</f>
        <v>2.1699537270387431E-5</v>
      </c>
      <c r="G24" s="110">
        <f>'QB-P&amp;L'!H27</f>
        <v>0</v>
      </c>
      <c r="H24" s="109">
        <f>G24/G32</f>
        <v>0</v>
      </c>
      <c r="I24" s="110">
        <f>'QB-P&amp;L'!I27</f>
        <v>189.3</v>
      </c>
      <c r="J24" s="109">
        <f>I24/I32</f>
        <v>3.398255633914699E-4</v>
      </c>
      <c r="K24" s="110">
        <f>'QB-P&amp;L'!J27</f>
        <v>10</v>
      </c>
      <c r="L24" s="109">
        <f>K24/K32</f>
        <v>2.0678990945476345E-5</v>
      </c>
    </row>
    <row r="25" spans="1:12" hidden="1" outlineLevel="1" x14ac:dyDescent="0.25">
      <c r="A25" s="103"/>
      <c r="B25" s="104"/>
      <c r="C25" s="104" t="s">
        <v>22</v>
      </c>
      <c r="D25" s="104"/>
      <c r="E25" s="108">
        <f>'QB-P&amp;L'!G28</f>
        <v>3630.97</v>
      </c>
      <c r="F25" s="109">
        <f>E25/E32</f>
        <v>7.8790368842658644E-3</v>
      </c>
      <c r="G25" s="110">
        <f>'QB-P&amp;L'!H28</f>
        <v>6786.73</v>
      </c>
      <c r="H25" s="109">
        <f>G25/G32</f>
        <v>1.2141507158210401E-2</v>
      </c>
      <c r="I25" s="110">
        <f>'QB-P&amp;L'!I28</f>
        <v>7738.96</v>
      </c>
      <c r="J25" s="109">
        <f>I25/I32</f>
        <v>1.3892744015129688E-2</v>
      </c>
      <c r="K25" s="110">
        <f>'QB-P&amp;L'!J28</f>
        <v>4755.88</v>
      </c>
      <c r="L25" s="109">
        <f>K25/K32</f>
        <v>9.8346799457772038E-3</v>
      </c>
    </row>
    <row r="26" spans="1:12" hidden="1" outlineLevel="1" x14ac:dyDescent="0.25">
      <c r="A26" s="103"/>
      <c r="B26" s="104"/>
      <c r="C26" s="104" t="s">
        <v>23</v>
      </c>
      <c r="D26" s="104"/>
      <c r="E26" s="108">
        <f>'QB-P&amp;L'!G29</f>
        <v>254.78</v>
      </c>
      <c r="F26" s="109">
        <f>E26/E32</f>
        <v>5.5286081057493092E-4</v>
      </c>
      <c r="G26" s="110">
        <f>'QB-P&amp;L'!H29</f>
        <v>90.74</v>
      </c>
      <c r="H26" s="109">
        <f>G26/G32</f>
        <v>1.6233449091624565E-4</v>
      </c>
      <c r="I26" s="110">
        <f>'QB-P&amp;L'!I29</f>
        <v>272.73</v>
      </c>
      <c r="J26" s="109">
        <f>I26/I32</f>
        <v>4.8959654465797987E-4</v>
      </c>
      <c r="K26" s="110">
        <f>'QB-P&amp;L'!J29</f>
        <v>42.39</v>
      </c>
      <c r="L26" s="109">
        <f>K26/K32</f>
        <v>8.765824261787423E-5</v>
      </c>
    </row>
    <row r="27" spans="1:12" ht="15.75" hidden="1" outlineLevel="1" thickBot="1" x14ac:dyDescent="0.3">
      <c r="A27" s="103"/>
      <c r="B27" s="104"/>
      <c r="C27" s="104" t="s">
        <v>24</v>
      </c>
      <c r="D27" s="104"/>
      <c r="E27" s="113">
        <f>'QB-P&amp;L'!G30</f>
        <v>2712.26</v>
      </c>
      <c r="F27" s="114">
        <f>E27/E32</f>
        <v>5.885478695698102E-3</v>
      </c>
      <c r="G27" s="113">
        <f>'QB-P&amp;L'!H30</f>
        <v>979.75</v>
      </c>
      <c r="H27" s="114">
        <f>G27/G32</f>
        <v>1.7527795622128244E-3</v>
      </c>
      <c r="I27" s="113">
        <f>'QB-P&amp;L'!I30</f>
        <v>1.03</v>
      </c>
      <c r="J27" s="114">
        <f>I27/I32</f>
        <v>1.8490244600803699E-6</v>
      </c>
      <c r="K27" s="113">
        <f>'QB-P&amp;L'!J30</f>
        <v>8716.5</v>
      </c>
      <c r="L27" s="114">
        <f>K27/K32</f>
        <v>1.8024842457624455E-2</v>
      </c>
    </row>
    <row r="28" spans="1:12" hidden="1" outlineLevel="1" x14ac:dyDescent="0.25">
      <c r="A28" s="103"/>
      <c r="B28" s="104" t="s">
        <v>25</v>
      </c>
      <c r="C28" s="104"/>
      <c r="D28" s="104"/>
      <c r="E28" s="110">
        <f>ROUND(SUM(E2:E15)+SUM(E21:E27),5)</f>
        <v>456096.76</v>
      </c>
      <c r="F28" s="109">
        <f>E28/E32</f>
        <v>0.9897088642522951</v>
      </c>
      <c r="G28" s="110">
        <f>ROUND(SUM(G2:G15)+SUM(G21:G27),5)</f>
        <v>562865.28</v>
      </c>
      <c r="H28" s="109">
        <f>G28/G32</f>
        <v>1.006969899528654</v>
      </c>
      <c r="I28" s="110">
        <f>ROUND(SUM(I2:I15)+SUM(I21:I27),5)</f>
        <v>558840.96</v>
      </c>
      <c r="J28" s="109">
        <f>I28/I32</f>
        <v>1.0032141789658209</v>
      </c>
      <c r="K28" s="110">
        <f>ROUND(SUM(K2:K15)+SUM(K21:K27),5)</f>
        <v>477282.87</v>
      </c>
      <c r="L28" s="109">
        <f>K28/K32</f>
        <v>0.98697281471609632</v>
      </c>
    </row>
    <row r="29" spans="1:12" hidden="1" outlineLevel="1" x14ac:dyDescent="0.25">
      <c r="A29" s="103"/>
      <c r="B29" s="104" t="s">
        <v>26</v>
      </c>
      <c r="C29" s="104"/>
      <c r="D29" s="104"/>
      <c r="E29" s="108">
        <f>'QB-P&amp;L'!G32</f>
        <v>-8810.44</v>
      </c>
      <c r="F29" s="109">
        <f>E29/E32</f>
        <v>-1.9118247114851224E-2</v>
      </c>
      <c r="G29" s="110">
        <f>'QB-P&amp;L'!H32</f>
        <v>-14980.96</v>
      </c>
      <c r="H29" s="109">
        <f>G29/G32</f>
        <v>-2.6801041602784213E-2</v>
      </c>
      <c r="I29" s="110">
        <f>'QB-P&amp;L'!I32</f>
        <v>-13690.46</v>
      </c>
      <c r="J29" s="109">
        <f>I29/I32</f>
        <v>-2.4576694572574657E-2</v>
      </c>
      <c r="K29" s="110">
        <f>'QB-P&amp;L'!J32</f>
        <v>-6618.78</v>
      </c>
      <c r="L29" s="109">
        <f>K29/K32</f>
        <v>-1.3686969169009992E-2</v>
      </c>
    </row>
    <row r="30" spans="1:12" hidden="1" outlineLevel="1" x14ac:dyDescent="0.25">
      <c r="A30" s="103"/>
      <c r="B30" s="104" t="s">
        <v>27</v>
      </c>
      <c r="C30" s="104"/>
      <c r="D30" s="104"/>
      <c r="E30" s="108">
        <f>'QB-P&amp;L'!G33</f>
        <v>11300</v>
      </c>
      <c r="F30" s="109">
        <f>E30/E32</f>
        <v>2.4520477115537797E-2</v>
      </c>
      <c r="G30" s="110">
        <f>'QB-P&amp;L'!H33</f>
        <v>10525</v>
      </c>
      <c r="H30" s="109">
        <f>G30/G32</f>
        <v>1.8829298180443967E-2</v>
      </c>
      <c r="I30" s="110">
        <f>'QB-P&amp;L'!I33</f>
        <v>11300</v>
      </c>
      <c r="J30" s="109">
        <f>I30/I32</f>
        <v>2.0285413979522503E-2</v>
      </c>
      <c r="K30" s="110">
        <f>'QB-P&amp;L'!J33</f>
        <v>12618.5</v>
      </c>
      <c r="L30" s="109">
        <f>K30/K32</f>
        <v>2.6093784724549325E-2</v>
      </c>
    </row>
    <row r="31" spans="1:12" ht="15.75" hidden="1" outlineLevel="1" thickBot="1" x14ac:dyDescent="0.3">
      <c r="A31" s="103"/>
      <c r="B31" s="104" t="s">
        <v>28</v>
      </c>
      <c r="C31" s="104"/>
      <c r="D31" s="104"/>
      <c r="E31" s="113">
        <f>'QB-P&amp;L'!G34</f>
        <v>2253</v>
      </c>
      <c r="F31" s="109">
        <f>E31/E32</f>
        <v>4.8889057470182882E-3</v>
      </c>
      <c r="G31" s="113">
        <f>'QB-P&amp;L'!H34</f>
        <v>560</v>
      </c>
      <c r="H31" s="109">
        <f>G31/G32</f>
        <v>1.0018438936863297E-3</v>
      </c>
      <c r="I31" s="113">
        <f>'QB-P&amp;L'!I34</f>
        <v>600</v>
      </c>
      <c r="J31" s="109">
        <f>I31/I32</f>
        <v>1.0771016272312834E-3</v>
      </c>
      <c r="K31" s="113">
        <f>'QB-P&amp;L'!J34</f>
        <v>300</v>
      </c>
      <c r="L31" s="109">
        <f>K31/K32</f>
        <v>6.2036972836429039E-4</v>
      </c>
    </row>
    <row r="32" spans="1:12" collapsed="1" x14ac:dyDescent="0.25">
      <c r="A32" s="18" t="s">
        <v>29</v>
      </c>
      <c r="B32" s="13"/>
      <c r="C32" s="13"/>
      <c r="D32" s="13"/>
      <c r="E32" s="126">
        <f>ROUND(SUM(E28:E31),5)</f>
        <v>460839.32</v>
      </c>
      <c r="F32" s="116">
        <f>SUM(F2:F31)-F21-F28</f>
        <v>0.99999999999999978</v>
      </c>
      <c r="G32" s="151">
        <f>ROUND(SUM(G28:G31),5)</f>
        <v>558969.31999999995</v>
      </c>
      <c r="H32" s="116">
        <f>SUM(H2:H31)-H21-H28</f>
        <v>1.0000000000000004</v>
      </c>
      <c r="I32" s="151">
        <f>ROUND(SUM(I28:I31),5)</f>
        <v>557050.5</v>
      </c>
      <c r="J32" s="116">
        <f>SUM(J2:J31)-J21-J28</f>
        <v>1.0000000000000007</v>
      </c>
      <c r="K32" s="151">
        <f>ROUND(SUM(K28:K31),5)</f>
        <v>483582.59</v>
      </c>
      <c r="L32" s="116">
        <f>SUM(L2:L31)-L21-L28</f>
        <v>1</v>
      </c>
    </row>
    <row r="33" spans="1:12" ht="15.75" thickBot="1" x14ac:dyDescent="0.3">
      <c r="A33" s="117"/>
      <c r="B33" s="12" t="s">
        <v>34</v>
      </c>
      <c r="C33" s="118"/>
      <c r="D33" s="12"/>
      <c r="E33" s="119">
        <v>160492.46</v>
      </c>
      <c r="F33" s="120">
        <f>E33/E32</f>
        <v>0.34826121173861641</v>
      </c>
      <c r="G33" s="119">
        <v>200303.59</v>
      </c>
      <c r="H33" s="120">
        <f>G33/G32</f>
        <v>0.35834451522312533</v>
      </c>
      <c r="I33" s="119">
        <v>159823.22</v>
      </c>
      <c r="J33" s="120">
        <f>I33/I32</f>
        <v>0.286909750552239</v>
      </c>
      <c r="K33" s="119">
        <v>141834.23000000001</v>
      </c>
      <c r="L33" s="120">
        <f>K33/K32</f>
        <v>0.29329887579286096</v>
      </c>
    </row>
    <row r="34" spans="1:12" x14ac:dyDescent="0.25">
      <c r="A34" s="117"/>
      <c r="B34" s="13" t="s">
        <v>126</v>
      </c>
      <c r="C34" s="121"/>
      <c r="D34" s="13"/>
      <c r="E34" s="73">
        <f>E32-E33</f>
        <v>300346.86</v>
      </c>
      <c r="F34" s="122">
        <f>E34/E32</f>
        <v>0.65173878826138354</v>
      </c>
      <c r="G34" s="73">
        <f t="shared" ref="G34:K34" si="0">G32-G33</f>
        <v>358665.73</v>
      </c>
      <c r="H34" s="122">
        <f>G34/G32</f>
        <v>0.64165548477687473</v>
      </c>
      <c r="I34" s="73">
        <f t="shared" si="0"/>
        <v>397227.28</v>
      </c>
      <c r="J34" s="122">
        <f>I34/I32</f>
        <v>0.71309024944776112</v>
      </c>
      <c r="K34" s="73">
        <f t="shared" si="0"/>
        <v>341748.36</v>
      </c>
      <c r="L34" s="122">
        <f>K34/K32</f>
        <v>0.70670112420713904</v>
      </c>
    </row>
    <row r="35" spans="1:12" hidden="1" outlineLevel="1" x14ac:dyDescent="0.25">
      <c r="A35" s="117"/>
      <c r="B35" s="104" t="s">
        <v>53</v>
      </c>
      <c r="C35" s="104"/>
      <c r="D35" s="104"/>
      <c r="E35" s="108"/>
      <c r="F35" s="109"/>
      <c r="G35" s="110"/>
      <c r="H35" s="123"/>
      <c r="I35" s="112"/>
      <c r="J35" s="109"/>
      <c r="K35" s="112"/>
      <c r="L35" s="109"/>
    </row>
    <row r="36" spans="1:12" hidden="1" outlineLevel="1" x14ac:dyDescent="0.25">
      <c r="A36" s="117"/>
      <c r="B36" s="104"/>
      <c r="C36" s="104" t="s">
        <v>54</v>
      </c>
      <c r="D36" s="104"/>
      <c r="E36" s="108">
        <f>'QB-P&amp;L'!G66</f>
        <v>497.53</v>
      </c>
      <c r="F36" s="109">
        <f>E36/E47</f>
        <v>4.5625448202878394E-3</v>
      </c>
      <c r="G36" s="110">
        <f>'QB-P&amp;L'!H66</f>
        <v>0</v>
      </c>
      <c r="H36" s="109">
        <f>G36/G47</f>
        <v>0</v>
      </c>
      <c r="I36" s="110">
        <f>'QB-P&amp;L'!I66</f>
        <v>0</v>
      </c>
      <c r="J36" s="109">
        <f>I36/I47</f>
        <v>0</v>
      </c>
      <c r="K36" s="110">
        <f>'QB-P&amp;L'!J66</f>
        <v>0</v>
      </c>
      <c r="L36" s="109">
        <f>K36/K47</f>
        <v>0</v>
      </c>
    </row>
    <row r="37" spans="1:12" hidden="1" outlineLevel="1" x14ac:dyDescent="0.25">
      <c r="A37" s="117"/>
      <c r="B37" s="104"/>
      <c r="C37" s="104" t="s">
        <v>55</v>
      </c>
      <c r="D37" s="104"/>
      <c r="E37" s="108">
        <f>'QB-P&amp;L'!G67</f>
        <v>13529.04</v>
      </c>
      <c r="F37" s="109">
        <f>E37/E47</f>
        <v>0.12406659171400117</v>
      </c>
      <c r="G37" s="110">
        <f>'QB-P&amp;L'!H67</f>
        <v>18179.8</v>
      </c>
      <c r="H37" s="109">
        <f>G37/G47</f>
        <v>0.17646260033994177</v>
      </c>
      <c r="I37" s="110">
        <f>'QB-P&amp;L'!I67</f>
        <v>28571.26</v>
      </c>
      <c r="J37" s="109">
        <f>I37/I47</f>
        <v>0.17137494103810366</v>
      </c>
      <c r="K37" s="110">
        <f>'QB-P&amp;L'!J67</f>
        <v>10194.459999999999</v>
      </c>
      <c r="L37" s="109">
        <f>K37/K47</f>
        <v>0.11187399917124355</v>
      </c>
    </row>
    <row r="38" spans="1:12" hidden="1" outlineLevel="1" x14ac:dyDescent="0.25">
      <c r="A38" s="117"/>
      <c r="B38" s="104"/>
      <c r="C38" s="104" t="s">
        <v>56</v>
      </c>
      <c r="D38" s="104"/>
      <c r="E38" s="108"/>
      <c r="F38" s="109">
        <f>E38/E47</f>
        <v>0</v>
      </c>
      <c r="G38" s="110"/>
      <c r="H38" s="109">
        <f>G38/G47</f>
        <v>0</v>
      </c>
      <c r="I38" s="110"/>
      <c r="J38" s="109">
        <f>I38/I47</f>
        <v>0</v>
      </c>
      <c r="K38" s="110"/>
      <c r="L38" s="109">
        <f>K38/K47</f>
        <v>0</v>
      </c>
    </row>
    <row r="39" spans="1:12" hidden="1" outlineLevel="1" x14ac:dyDescent="0.25">
      <c r="A39" s="117"/>
      <c r="B39" s="104"/>
      <c r="C39" s="104"/>
      <c r="D39" s="104" t="s">
        <v>57</v>
      </c>
      <c r="E39" s="108">
        <f>'QB-P&amp;L'!G69</f>
        <v>33414.44</v>
      </c>
      <c r="F39" s="109">
        <f>E39/E47</f>
        <v>0.30642349234180616</v>
      </c>
      <c r="G39" s="110">
        <f>'QB-P&amp;L'!H69</f>
        <v>17647.34</v>
      </c>
      <c r="H39" s="109">
        <f>G39/G47</f>
        <v>0.17129426646514637</v>
      </c>
      <c r="I39" s="110">
        <f>'QB-P&amp;L'!I69</f>
        <v>23694.15</v>
      </c>
      <c r="J39" s="109">
        <f>I39/I47</f>
        <v>0.14212126308738166</v>
      </c>
      <c r="K39" s="110">
        <f>'QB-P&amp;L'!J69</f>
        <v>13791.13</v>
      </c>
      <c r="L39" s="109">
        <f>K39/K47</f>
        <v>0.15134385403351547</v>
      </c>
    </row>
    <row r="40" spans="1:12" hidden="1" outlineLevel="1" x14ac:dyDescent="0.25">
      <c r="A40" s="117"/>
      <c r="B40" s="104"/>
      <c r="C40" s="104"/>
      <c r="D40" s="104" t="s">
        <v>58</v>
      </c>
      <c r="E40" s="108">
        <f>'QB-P&amp;L'!G70</f>
        <v>0</v>
      </c>
      <c r="F40" s="109">
        <f>E40/E47</f>
        <v>0</v>
      </c>
      <c r="G40" s="110">
        <f>'QB-P&amp;L'!H70</f>
        <v>21255.48</v>
      </c>
      <c r="H40" s="109">
        <f>G40/G47</f>
        <v>0.2063167511344253</v>
      </c>
      <c r="I40" s="110">
        <f>'QB-P&amp;L'!I70</f>
        <v>23865.71</v>
      </c>
      <c r="J40" s="109">
        <f>I40/I47</f>
        <v>0.14315030712969889</v>
      </c>
      <c r="K40" s="110">
        <f>'QB-P&amp;L'!J70</f>
        <v>22532.01</v>
      </c>
      <c r="L40" s="109">
        <f>K40/K47</f>
        <v>0.24726626697897205</v>
      </c>
    </row>
    <row r="41" spans="1:12" hidden="1" outlineLevel="1" x14ac:dyDescent="0.25">
      <c r="A41" s="117"/>
      <c r="B41" s="104"/>
      <c r="C41" s="104"/>
      <c r="D41" s="104" t="s">
        <v>107</v>
      </c>
      <c r="E41" s="108">
        <f>'QB-P&amp;L'!G71</f>
        <v>10912.37</v>
      </c>
      <c r="F41" s="109">
        <f>E41/E47</f>
        <v>0.10007070371749326</v>
      </c>
      <c r="G41" s="110">
        <f>'QB-P&amp;L'!H71</f>
        <v>12272.04</v>
      </c>
      <c r="H41" s="109">
        <f>G41/G47</f>
        <v>0.11911880713075935</v>
      </c>
      <c r="I41" s="110">
        <f>'QB-P&amp;L'!I71</f>
        <v>29389.99</v>
      </c>
      <c r="J41" s="109">
        <f>I41/I47</f>
        <v>0.17628581320391387</v>
      </c>
      <c r="K41" s="110">
        <f>'QB-P&amp;L'!J71</f>
        <v>11065.6</v>
      </c>
      <c r="L41" s="109">
        <f>K41/K47</f>
        <v>0.12143388911519716</v>
      </c>
    </row>
    <row r="42" spans="1:12" hidden="1" outlineLevel="1" x14ac:dyDescent="0.25">
      <c r="A42" s="117"/>
      <c r="B42" s="104"/>
      <c r="C42" s="104"/>
      <c r="D42" s="104" t="s">
        <v>33</v>
      </c>
      <c r="E42" s="108">
        <f>'QB-P&amp;L'!G72</f>
        <v>16967.98</v>
      </c>
      <c r="F42" s="109">
        <f>E42/E47</f>
        <v>0.15560301742557767</v>
      </c>
      <c r="G42" s="110">
        <f>'QB-P&amp;L'!H72</f>
        <v>14774.81</v>
      </c>
      <c r="H42" s="109">
        <f>G42/G47</f>
        <v>0.14341199529854975</v>
      </c>
      <c r="I42" s="110">
        <f>'QB-P&amp;L'!I72</f>
        <v>25223.98</v>
      </c>
      <c r="J42" s="109">
        <f>I42/I47</f>
        <v>0.15129742563843199</v>
      </c>
      <c r="K42" s="110">
        <f>'QB-P&amp;L'!J72</f>
        <v>9966.8799999999992</v>
      </c>
      <c r="L42" s="109">
        <f>K42/K47</f>
        <v>0.10937653635993314</v>
      </c>
    </row>
    <row r="43" spans="1:12" ht="15.75" hidden="1" outlineLevel="1" thickBot="1" x14ac:dyDescent="0.3">
      <c r="A43" s="117"/>
      <c r="B43" s="104"/>
      <c r="C43" s="104"/>
      <c r="D43" s="104" t="s">
        <v>59</v>
      </c>
      <c r="E43" s="149">
        <f>'QB-P&amp;L'!G73</f>
        <v>32595.84</v>
      </c>
      <c r="F43" s="114">
        <f>E43/E47</f>
        <v>0.29891660996308</v>
      </c>
      <c r="G43" s="149">
        <f>'QB-P&amp;L'!H73</f>
        <v>14430.1</v>
      </c>
      <c r="H43" s="114">
        <f>G43/G47</f>
        <v>0.14006606063682733</v>
      </c>
      <c r="I43" s="149">
        <f>'QB-P&amp;L'!I73</f>
        <v>31975.040000000001</v>
      </c>
      <c r="J43" s="114">
        <f>I43/I47</f>
        <v>0.19179135238316428</v>
      </c>
      <c r="K43" s="149">
        <f>'QB-P&amp;L'!J73</f>
        <v>21141.06</v>
      </c>
      <c r="L43" s="114">
        <f>K43/K47</f>
        <v>0.23200198234327377</v>
      </c>
    </row>
    <row r="44" spans="1:12" hidden="1" outlineLevel="1" x14ac:dyDescent="0.25">
      <c r="A44" s="117"/>
      <c r="B44" s="104"/>
      <c r="C44" s="104" t="s">
        <v>60</v>
      </c>
      <c r="D44" s="104"/>
      <c r="E44" s="110">
        <f>ROUND(SUM(E38:E43),5)</f>
        <v>93890.63</v>
      </c>
      <c r="F44" s="109">
        <f>E44/E47</f>
        <v>0.86101382344795707</v>
      </c>
      <c r="G44" s="110">
        <f>ROUND(SUM(G38:G43),5)</f>
        <v>80379.77</v>
      </c>
      <c r="H44" s="109">
        <f>G44/G47</f>
        <v>0.78020788066570812</v>
      </c>
      <c r="I44" s="110">
        <f>ROUND(SUM(I38:I43),5)</f>
        <v>134148.87</v>
      </c>
      <c r="J44" s="109">
        <f>I44/I47</f>
        <v>0.8046461614425906</v>
      </c>
      <c r="K44" s="110">
        <f>ROUND(SUM(K38:K43),5)</f>
        <v>78496.679999999993</v>
      </c>
      <c r="L44" s="109">
        <f>K44/K47</f>
        <v>0.86142252883089154</v>
      </c>
    </row>
    <row r="45" spans="1:12" hidden="1" outlineLevel="1" x14ac:dyDescent="0.25">
      <c r="A45" s="117"/>
      <c r="B45" s="104"/>
      <c r="C45" s="104" t="s">
        <v>101</v>
      </c>
      <c r="D45" s="104"/>
      <c r="E45" s="110">
        <f>'QB-P&amp;L'!G75</f>
        <v>0</v>
      </c>
      <c r="F45" s="109">
        <f>E45/E47</f>
        <v>0</v>
      </c>
      <c r="G45" s="110">
        <f>'QB-P&amp;L'!H75</f>
        <v>0</v>
      </c>
      <c r="H45" s="109">
        <f>G45/G47</f>
        <v>0</v>
      </c>
      <c r="I45" s="110">
        <f>'QB-P&amp;L'!I75</f>
        <v>2474.85</v>
      </c>
      <c r="J45" s="109">
        <f>I45/I47</f>
        <v>1.4844542131783857E-2</v>
      </c>
      <c r="K45" s="110">
        <f>'QB-P&amp;L'!J75</f>
        <v>1210.92</v>
      </c>
      <c r="L45" s="109">
        <f>K45/K47</f>
        <v>1.3288635501678584E-2</v>
      </c>
    </row>
    <row r="46" spans="1:12" ht="15.75" hidden="1" outlineLevel="1" thickBot="1" x14ac:dyDescent="0.3">
      <c r="A46" s="117"/>
      <c r="B46" s="104"/>
      <c r="C46" s="104" t="s">
        <v>61</v>
      </c>
      <c r="D46" s="104"/>
      <c r="E46" s="113">
        <f>'QB-P&amp;L'!G76</f>
        <v>1129.4000000000001</v>
      </c>
      <c r="F46" s="144">
        <f>E46/E47</f>
        <v>1.0357040017753878E-2</v>
      </c>
      <c r="G46" s="113">
        <f>'QB-P&amp;L'!H76</f>
        <v>4463.96</v>
      </c>
      <c r="H46" s="144">
        <f>G46/G47</f>
        <v>4.3329518994350127E-2</v>
      </c>
      <c r="I46" s="113">
        <f>'QB-P&amp;L'!I76</f>
        <v>1522.86</v>
      </c>
      <c r="J46" s="144">
        <f>I46/I47</f>
        <v>9.1343553875218152E-3</v>
      </c>
      <c r="K46" s="113">
        <f>'QB-P&amp;L'!J76</f>
        <v>1222.42</v>
      </c>
      <c r="L46" s="114">
        <f>K46/K47</f>
        <v>1.3414836496186317E-2</v>
      </c>
    </row>
    <row r="47" spans="1:12" ht="15.75" collapsed="1" thickBot="1" x14ac:dyDescent="0.3">
      <c r="A47" s="117"/>
      <c r="B47" s="12" t="s">
        <v>62</v>
      </c>
      <c r="C47" s="12"/>
      <c r="D47" s="12"/>
      <c r="E47" s="124">
        <f>ROUND(SUM(E35:E37)+SUM(E44:E46),5)</f>
        <v>109046.6</v>
      </c>
      <c r="F47" s="125">
        <f>E47/E32</f>
        <v>0.23662607609090303</v>
      </c>
      <c r="G47" s="124">
        <f>ROUND(SUM(G35:G37)+SUM(G44:G46),5)</f>
        <v>103023.53</v>
      </c>
      <c r="H47" s="125">
        <f>G47/G32</f>
        <v>0.18430981149376857</v>
      </c>
      <c r="I47" s="124">
        <f>ROUND(SUM(I35:I37)+SUM(I44:I46),5)</f>
        <v>166717.84</v>
      </c>
      <c r="J47" s="125">
        <f>I47/I32</f>
        <v>0.29928676125414122</v>
      </c>
      <c r="K47" s="124">
        <f>ROUND(SUM(K35:K37)+SUM(K44:K46),5)</f>
        <v>91124.479999999996</v>
      </c>
      <c r="L47" s="125">
        <f>K47/K32</f>
        <v>0.18843622968312401</v>
      </c>
    </row>
    <row r="48" spans="1:12" x14ac:dyDescent="0.25">
      <c r="A48" s="117"/>
      <c r="B48" s="13" t="s">
        <v>127</v>
      </c>
      <c r="C48" s="121"/>
      <c r="D48" s="13"/>
      <c r="E48" s="126">
        <f>E34-E47</f>
        <v>191300.25999999998</v>
      </c>
      <c r="F48" s="116">
        <f>E48/E32</f>
        <v>0.41511271217048057</v>
      </c>
      <c r="G48" s="126">
        <f t="shared" ref="G48:K48" si="1">G34-G47</f>
        <v>255642.19999999998</v>
      </c>
      <c r="H48" s="116">
        <f>G48/G32</f>
        <v>0.45734567328310616</v>
      </c>
      <c r="I48" s="126">
        <f t="shared" si="1"/>
        <v>230509.44000000003</v>
      </c>
      <c r="J48" s="116">
        <f>I48/I32</f>
        <v>0.41380348819361984</v>
      </c>
      <c r="K48" s="126">
        <f t="shared" si="1"/>
        <v>250623.88</v>
      </c>
      <c r="L48" s="116">
        <f>K48/K32</f>
        <v>0.51826489452401503</v>
      </c>
    </row>
    <row r="49" spans="1:12" hidden="1" outlineLevel="1" x14ac:dyDescent="0.25">
      <c r="A49" s="117"/>
      <c r="B49" s="104" t="s">
        <v>15</v>
      </c>
      <c r="C49" s="104"/>
      <c r="D49" s="104"/>
      <c r="E49" s="8"/>
      <c r="F49" s="127"/>
      <c r="G49" s="9"/>
      <c r="H49" s="128"/>
      <c r="J49" s="129"/>
      <c r="L49" s="129"/>
    </row>
    <row r="50" spans="1:12" hidden="1" outlineLevel="1" x14ac:dyDescent="0.25">
      <c r="A50" s="117"/>
      <c r="B50" s="104"/>
      <c r="C50" s="104" t="s">
        <v>69</v>
      </c>
      <c r="D50" s="104"/>
      <c r="E50" s="108">
        <f>'QB-P&amp;L'!G87</f>
        <v>10851.21</v>
      </c>
      <c r="F50" s="109">
        <f>E50/E56</f>
        <v>0.15349587842331902</v>
      </c>
      <c r="G50" s="110">
        <f>'QB-P&amp;L'!H87</f>
        <v>16930.240000000002</v>
      </c>
      <c r="H50" s="109">
        <f>G50/G56</f>
        <v>0.17826822195500502</v>
      </c>
      <c r="I50" s="110">
        <f>'QB-P&amp;L'!I87</f>
        <v>48514.71</v>
      </c>
      <c r="J50" s="109">
        <f>I50/I56</f>
        <v>0.46228088455448541</v>
      </c>
      <c r="K50" s="110">
        <f>'QB-P&amp;L'!J87</f>
        <v>41768.120000000003</v>
      </c>
      <c r="L50" s="109">
        <f>K50/K56</f>
        <v>0.45943411273086859</v>
      </c>
    </row>
    <row r="51" spans="1:12" hidden="1" outlineLevel="1" x14ac:dyDescent="0.25">
      <c r="A51" s="117"/>
      <c r="B51" s="104"/>
      <c r="C51" s="104" t="s">
        <v>70</v>
      </c>
      <c r="D51" s="104"/>
      <c r="E51" s="108">
        <f>'QB-P&amp;L'!G88</f>
        <v>4640.6400000000003</v>
      </c>
      <c r="F51" s="109">
        <f>E51/E56</f>
        <v>6.5644210484028159E-2</v>
      </c>
      <c r="G51" s="110">
        <f>'QB-P&amp;L'!H88</f>
        <v>3406.62</v>
      </c>
      <c r="H51" s="109">
        <f>G51/G56</f>
        <v>3.5870258795879982E-2</v>
      </c>
      <c r="I51" s="110">
        <f>'QB-P&amp;L'!I88</f>
        <v>1656.08</v>
      </c>
      <c r="J51" s="109">
        <f>I51/I56</f>
        <v>1.5780247419658743E-2</v>
      </c>
      <c r="K51" s="110">
        <f>'QB-P&amp;L'!J88</f>
        <v>3712.9</v>
      </c>
      <c r="L51" s="109">
        <f>K51/K56</f>
        <v>4.0840548177855311E-2</v>
      </c>
    </row>
    <row r="52" spans="1:12" hidden="1" outlineLevel="1" x14ac:dyDescent="0.25">
      <c r="A52" s="117"/>
      <c r="B52" s="104"/>
      <c r="C52" s="104" t="s">
        <v>12</v>
      </c>
      <c r="D52" s="104"/>
      <c r="E52" s="108">
        <f>'QB-P&amp;L'!G89</f>
        <v>2746.19</v>
      </c>
      <c r="F52" s="109">
        <f>E52/E56</f>
        <v>3.8846252755898605E-2</v>
      </c>
      <c r="G52" s="110">
        <f>'QB-P&amp;L'!H89</f>
        <v>3521.95</v>
      </c>
      <c r="H52" s="109">
        <f>G52/G56</f>
        <v>3.7084634613238195E-2</v>
      </c>
      <c r="I52" s="110">
        <f>'QB-P&amp;L'!I89</f>
        <v>3603.43</v>
      </c>
      <c r="J52" s="109">
        <f>I52/I56</f>
        <v>3.4335911887964893E-2</v>
      </c>
      <c r="K52" s="110">
        <f>'QB-P&amp;L'!J89</f>
        <v>3556.87</v>
      </c>
      <c r="L52" s="109">
        <f>K52/K56</f>
        <v>3.9124274986497946E-2</v>
      </c>
    </row>
    <row r="53" spans="1:12" hidden="1" outlineLevel="1" x14ac:dyDescent="0.25">
      <c r="A53" s="117"/>
      <c r="B53" s="104"/>
      <c r="C53" s="104" t="s">
        <v>21</v>
      </c>
      <c r="D53" s="104"/>
      <c r="E53" s="108">
        <f>'QB-P&amp;L'!G90</f>
        <v>2138</v>
      </c>
      <c r="F53" s="109">
        <f>E53/E56</f>
        <v>3.0243096214067931E-2</v>
      </c>
      <c r="G53" s="110">
        <f>'QB-P&amp;L'!H90</f>
        <v>714.5</v>
      </c>
      <c r="H53" s="109">
        <f>G53/G56</f>
        <v>7.5233809199899753E-3</v>
      </c>
      <c r="I53" s="110">
        <f>'QB-P&amp;L'!I90</f>
        <v>2052</v>
      </c>
      <c r="J53" s="109">
        <f>I53/I56</f>
        <v>1.955284026444359E-2</v>
      </c>
      <c r="K53" s="110">
        <f>'QB-P&amp;L'!J90</f>
        <v>1805</v>
      </c>
      <c r="L53" s="109">
        <f>K53/K56</f>
        <v>1.9854342821252615E-2</v>
      </c>
    </row>
    <row r="54" spans="1:12" hidden="1" outlineLevel="1" x14ac:dyDescent="0.25">
      <c r="A54" s="117"/>
      <c r="B54" s="104"/>
      <c r="C54" s="104" t="s">
        <v>71</v>
      </c>
      <c r="D54" s="104"/>
      <c r="E54" s="108">
        <f>'QB-P&amp;L'!G91</f>
        <v>5431.02</v>
      </c>
      <c r="F54" s="109">
        <f>E54/E56</f>
        <v>7.6824537137758289E-2</v>
      </c>
      <c r="G54" s="110">
        <f>'QB-P&amp;L'!H91</f>
        <v>6329.94</v>
      </c>
      <c r="H54" s="109">
        <f>G54/G56</f>
        <v>6.6651574276670872E-2</v>
      </c>
      <c r="I54" s="110">
        <f>'QB-P&amp;L'!I91</f>
        <v>5529.07</v>
      </c>
      <c r="J54" s="109">
        <f>I54/I56</f>
        <v>5.2684708830861161E-2</v>
      </c>
      <c r="K54" s="110">
        <f>'QB-P&amp;L'!J91</f>
        <v>3260.9</v>
      </c>
      <c r="L54" s="109">
        <f>K54/K56</f>
        <v>3.5868712745608121E-2</v>
      </c>
    </row>
    <row r="55" spans="1:12" ht="15.75" hidden="1" outlineLevel="1" thickBot="1" x14ac:dyDescent="0.3">
      <c r="A55" s="117"/>
      <c r="B55" s="104"/>
      <c r="C55" s="104" t="s">
        <v>18</v>
      </c>
      <c r="D55" s="104"/>
      <c r="E55" s="149">
        <f>'QB-P&amp;L'!G92</f>
        <v>44886.76</v>
      </c>
      <c r="F55" s="144">
        <f>E55/E56</f>
        <v>0.63494602498492791</v>
      </c>
      <c r="G55" s="113">
        <f>'QB-P&amp;L'!H92</f>
        <v>64067.35</v>
      </c>
      <c r="H55" s="144">
        <f>G55/G56</f>
        <v>0.67460192943921582</v>
      </c>
      <c r="I55" s="113">
        <f>'QB-P&amp;L'!I92</f>
        <v>43591.1</v>
      </c>
      <c r="J55" s="144">
        <f>I55/I56</f>
        <v>0.41536540704258623</v>
      </c>
      <c r="K55" s="113">
        <f>'QB-P&amp;L'!J92</f>
        <v>36808.31</v>
      </c>
      <c r="L55" s="114">
        <f>K55/K56</f>
        <v>0.40487800853791733</v>
      </c>
    </row>
    <row r="56" spans="1:12" ht="15.75" collapsed="1" thickBot="1" x14ac:dyDescent="0.3">
      <c r="A56" s="117"/>
      <c r="B56" s="12" t="s">
        <v>19</v>
      </c>
      <c r="C56" s="12"/>
      <c r="D56" s="12"/>
      <c r="E56" s="124">
        <f>ROUND(SUM(E49:E55),5)</f>
        <v>70693.820000000007</v>
      </c>
      <c r="F56" s="125">
        <f>E56/E32</f>
        <v>0.15340231818760605</v>
      </c>
      <c r="G56" s="124">
        <f>ROUND(SUM(G49:G55),5)</f>
        <v>94970.6</v>
      </c>
      <c r="H56" s="125">
        <f>G56/G32</f>
        <v>0.16990306373165528</v>
      </c>
      <c r="I56" s="124">
        <f>ROUND(SUM(I49:I55),5)</f>
        <v>104946.39</v>
      </c>
      <c r="J56" s="125">
        <f>I56/I32</f>
        <v>0.18839654573508147</v>
      </c>
      <c r="K56" s="124">
        <f>ROUND(SUM(K49:K55),5)</f>
        <v>90912.1</v>
      </c>
      <c r="L56" s="125">
        <f>K56/K32</f>
        <v>0.18799704927342401</v>
      </c>
    </row>
    <row r="57" spans="1:12" x14ac:dyDescent="0.25">
      <c r="A57" s="117"/>
      <c r="B57" s="13" t="s">
        <v>128</v>
      </c>
      <c r="C57" s="121"/>
      <c r="D57" s="13"/>
      <c r="E57" s="126">
        <f>E48-E56</f>
        <v>120606.43999999997</v>
      </c>
      <c r="F57" s="116">
        <f>E57/E32</f>
        <v>0.26171039398287449</v>
      </c>
      <c r="G57" s="126">
        <f t="shared" ref="G57:K57" si="2">G48-G56</f>
        <v>160671.59999999998</v>
      </c>
      <c r="H57" s="116">
        <f>G57/G32</f>
        <v>0.28744260955145085</v>
      </c>
      <c r="I57" s="126">
        <f t="shared" si="2"/>
        <v>125563.05000000003</v>
      </c>
      <c r="J57" s="116">
        <f>I57/I32</f>
        <v>0.22540694245853837</v>
      </c>
      <c r="K57" s="126">
        <f t="shared" si="2"/>
        <v>159711.78</v>
      </c>
      <c r="L57" s="116">
        <f>K57/K32</f>
        <v>0.330267845250591</v>
      </c>
    </row>
    <row r="58" spans="1:12" hidden="1" outlineLevel="1" x14ac:dyDescent="0.25">
      <c r="A58" s="117"/>
      <c r="B58" s="104" t="s">
        <v>44</v>
      </c>
      <c r="C58" s="104"/>
      <c r="D58" s="104"/>
      <c r="E58" s="24">
        <f>'QB-P&amp;L'!G54</f>
        <v>5296.24</v>
      </c>
      <c r="F58" s="129">
        <f>E58/E61</f>
        <v>1</v>
      </c>
      <c r="G58" s="110">
        <f>'QB-P&amp;L'!H54</f>
        <v>0</v>
      </c>
      <c r="H58" s="129">
        <f>G58/G61</f>
        <v>0</v>
      </c>
      <c r="I58" s="110">
        <f>'QB-P&amp;L'!I54</f>
        <v>0</v>
      </c>
      <c r="J58" s="129">
        <f>I58/I61</f>
        <v>0</v>
      </c>
      <c r="K58" s="110">
        <f>'QB-P&amp;L'!J54</f>
        <v>0</v>
      </c>
      <c r="L58" s="129">
        <f>K58/K61</f>
        <v>0</v>
      </c>
    </row>
    <row r="59" spans="1:12" hidden="1" outlineLevel="1" x14ac:dyDescent="0.25">
      <c r="A59" s="117"/>
      <c r="B59" s="104"/>
      <c r="C59" s="104" t="s">
        <v>45</v>
      </c>
      <c r="D59" s="104"/>
      <c r="E59" s="24">
        <f>'QB-P&amp;L'!G55</f>
        <v>0</v>
      </c>
      <c r="F59" s="129">
        <f>E59/E61</f>
        <v>0</v>
      </c>
      <c r="G59" s="110">
        <f>'QB-P&amp;L'!H55</f>
        <v>1570.85</v>
      </c>
      <c r="H59" s="129">
        <f>G59/G61</f>
        <v>0.31129611427303139</v>
      </c>
      <c r="I59" s="110">
        <f>'QB-P&amp;L'!I55</f>
        <v>1325.5</v>
      </c>
      <c r="J59" s="129">
        <f>I59/I61</f>
        <v>0.18409159720119661</v>
      </c>
      <c r="K59" s="110">
        <f>'QB-P&amp;L'!J55</f>
        <v>2181.83</v>
      </c>
      <c r="L59" s="129">
        <f>K59/K61</f>
        <v>0.19240836080348656</v>
      </c>
    </row>
    <row r="60" spans="1:12" ht="15.75" hidden="1" outlineLevel="1" thickBot="1" x14ac:dyDescent="0.3">
      <c r="A60" s="117"/>
      <c r="B60" s="104"/>
      <c r="C60" s="104" t="s">
        <v>99</v>
      </c>
      <c r="D60" s="104"/>
      <c r="E60" s="150">
        <f>'QB-P&amp;L'!G56</f>
        <v>0</v>
      </c>
      <c r="F60" s="114">
        <f>E60/E61</f>
        <v>0</v>
      </c>
      <c r="G60" s="148">
        <f>'QB-P&amp;L'!H56</f>
        <v>3475.31</v>
      </c>
      <c r="H60" s="114">
        <f>G60/G61</f>
        <v>0.68870388572696861</v>
      </c>
      <c r="I60" s="148">
        <f>'QB-P&amp;L'!I56</f>
        <v>5874.72</v>
      </c>
      <c r="J60" s="114">
        <f>I60/I61</f>
        <v>0.81590840279880339</v>
      </c>
      <c r="K60" s="148">
        <f>'QB-P&amp;L'!J56</f>
        <v>9157.75</v>
      </c>
      <c r="L60" s="114">
        <f>K60/K61</f>
        <v>0.80759163919651344</v>
      </c>
    </row>
    <row r="61" spans="1:12" collapsed="1" x14ac:dyDescent="0.25">
      <c r="A61" s="117"/>
      <c r="B61" s="12" t="s">
        <v>46</v>
      </c>
      <c r="C61" s="12"/>
      <c r="D61" s="12"/>
      <c r="E61" s="124">
        <f>ROUND(SUM(E58:E60),5)</f>
        <v>5296.24</v>
      </c>
      <c r="F61" s="125">
        <f>E61/E32</f>
        <v>1.1492595727291673E-2</v>
      </c>
      <c r="G61" s="124">
        <f>ROUND(SUM(G58:G60),5)</f>
        <v>5046.16</v>
      </c>
      <c r="H61" s="125">
        <f>G61/G32</f>
        <v>9.0276153260075171E-3</v>
      </c>
      <c r="I61" s="124">
        <f>ROUND(SUM(I58:I60),5)</f>
        <v>7200.22</v>
      </c>
      <c r="J61" s="125">
        <f>I61/I32</f>
        <v>1.2925614464038719E-2</v>
      </c>
      <c r="K61" s="124">
        <f>ROUND(SUM(K58:K60),5)</f>
        <v>11339.58</v>
      </c>
      <c r="L61" s="125">
        <f>K61/K32</f>
        <v>2.3449107214550464E-2</v>
      </c>
    </row>
    <row r="62" spans="1:12" ht="15.75" thickBot="1" x14ac:dyDescent="0.3">
      <c r="A62" s="130" t="s">
        <v>129</v>
      </c>
      <c r="C62" s="104"/>
      <c r="D62" s="104"/>
      <c r="E62" s="24"/>
      <c r="F62" s="129"/>
      <c r="G62" s="110"/>
      <c r="H62" s="123"/>
      <c r="I62" s="110"/>
      <c r="J62" s="123"/>
      <c r="K62" s="110"/>
      <c r="L62" s="123"/>
    </row>
    <row r="63" spans="1:12" hidden="1" outlineLevel="1" x14ac:dyDescent="0.25">
      <c r="A63" s="117"/>
      <c r="B63" s="104" t="s">
        <v>36</v>
      </c>
      <c r="C63" s="104"/>
      <c r="D63" s="104"/>
      <c r="E63" s="24">
        <f>'QB-P&amp;L'!G43</f>
        <v>19962.22</v>
      </c>
      <c r="F63" s="129">
        <f>E63/E97</f>
        <v>0.17893994534333246</v>
      </c>
      <c r="G63" s="111">
        <v>9025.5400000000009</v>
      </c>
      <c r="H63" s="129">
        <f>G63/G97</f>
        <v>9.582612733888024E-2</v>
      </c>
      <c r="I63" s="110">
        <v>12177.21</v>
      </c>
      <c r="J63" s="129">
        <f>I63/I97</f>
        <v>9.9016036467065957E-2</v>
      </c>
      <c r="K63" s="110">
        <v>9111.9</v>
      </c>
      <c r="L63" s="129">
        <f>K63/K97</f>
        <v>6.8728654529047042E-2</v>
      </c>
    </row>
    <row r="64" spans="1:12" hidden="1" outlineLevel="1" x14ac:dyDescent="0.25">
      <c r="A64" s="117"/>
      <c r="B64" s="104"/>
      <c r="C64" s="104" t="s">
        <v>98</v>
      </c>
      <c r="D64" s="104"/>
      <c r="E64" s="24">
        <f>'QB-P&amp;L'!G44</f>
        <v>0</v>
      </c>
      <c r="F64" s="129">
        <f>E64/E97</f>
        <v>0</v>
      </c>
      <c r="G64" s="110">
        <f>'QB-P&amp;L'!H44</f>
        <v>0</v>
      </c>
      <c r="H64" s="129">
        <f>G64/G97</f>
        <v>0</v>
      </c>
      <c r="I64" s="110">
        <f>'QB-P&amp;L'!I44</f>
        <v>20</v>
      </c>
      <c r="J64" s="129">
        <f>I64/I97</f>
        <v>1.6262516038906442E-4</v>
      </c>
      <c r="K64" s="110">
        <f>'QB-P&amp;L'!J44</f>
        <v>0</v>
      </c>
      <c r="L64" s="129">
        <f>K64/K97</f>
        <v>0</v>
      </c>
    </row>
    <row r="65" spans="1:12" hidden="1" outlineLevel="1" x14ac:dyDescent="0.25">
      <c r="A65" s="117"/>
      <c r="B65" s="104"/>
      <c r="C65" s="104" t="s">
        <v>94</v>
      </c>
      <c r="D65" s="104"/>
      <c r="E65" s="24">
        <f>'QB-P&amp;L'!G45</f>
        <v>540.69000000000005</v>
      </c>
      <c r="F65" s="129">
        <f>E65/E97</f>
        <v>4.8467073826301103E-3</v>
      </c>
      <c r="G65" s="110">
        <f>'QB-P&amp;L'!H45</f>
        <v>0</v>
      </c>
      <c r="H65" s="129">
        <f>G65/G97</f>
        <v>0</v>
      </c>
      <c r="I65" s="110">
        <f>'QB-P&amp;L'!I45</f>
        <v>0</v>
      </c>
      <c r="J65" s="129">
        <f>I65/I97</f>
        <v>0</v>
      </c>
      <c r="K65" s="110">
        <f>'QB-P&amp;L'!J45</f>
        <v>0</v>
      </c>
      <c r="L65" s="129">
        <f>K65/K97</f>
        <v>0</v>
      </c>
    </row>
    <row r="66" spans="1:12" hidden="1" outlineLevel="1" x14ac:dyDescent="0.25">
      <c r="A66" s="117"/>
      <c r="B66" s="104" t="s">
        <v>37</v>
      </c>
      <c r="C66" s="104"/>
      <c r="D66" s="104"/>
      <c r="E66" s="24">
        <f>'QB-P&amp;L'!G47</f>
        <v>413.26</v>
      </c>
      <c r="F66" s="129">
        <f>E66/E97</f>
        <v>3.7044337660132776E-3</v>
      </c>
      <c r="G66" s="110">
        <f>'QB-P&amp;L'!H47</f>
        <v>275.47000000000003</v>
      </c>
      <c r="H66" s="129">
        <f>G66/G97</f>
        <v>2.924725091024065E-3</v>
      </c>
      <c r="I66" s="111">
        <f>'QB-P&amp;L'!I47</f>
        <v>7852.54</v>
      </c>
      <c r="J66" s="129">
        <f>I66/I97</f>
        <v>6.3851028848077196E-2</v>
      </c>
      <c r="K66" s="111">
        <f>'QB-P&amp;L'!J47</f>
        <v>235.78</v>
      </c>
      <c r="L66" s="129">
        <f>K66/K97</f>
        <v>1.778426251918778E-3</v>
      </c>
    </row>
    <row r="67" spans="1:12" hidden="1" outlineLevel="1" x14ac:dyDescent="0.25">
      <c r="A67" s="117"/>
      <c r="B67" s="104" t="s">
        <v>38</v>
      </c>
      <c r="C67" s="104"/>
      <c r="D67" s="104"/>
      <c r="E67" s="24">
        <f>'QB-P&amp;L'!G48</f>
        <v>3567.6</v>
      </c>
      <c r="F67" s="129">
        <f>E67/E97</f>
        <v>3.1979717136013573E-2</v>
      </c>
      <c r="G67" s="110">
        <f>'QB-P&amp;L'!H48</f>
        <v>0</v>
      </c>
      <c r="H67" s="129">
        <f>G67/G97</f>
        <v>0</v>
      </c>
      <c r="I67" s="111">
        <f>'QB-P&amp;L'!I48</f>
        <v>0</v>
      </c>
      <c r="J67" s="129">
        <f>I67/I97</f>
        <v>0</v>
      </c>
      <c r="K67" s="111">
        <f>'QB-P&amp;L'!J48</f>
        <v>0.56000000000000005</v>
      </c>
      <c r="L67" s="129">
        <f>K67/K97</f>
        <v>4.2239320598630747E-6</v>
      </c>
    </row>
    <row r="68" spans="1:12" hidden="1" outlineLevel="1" x14ac:dyDescent="0.25">
      <c r="A68" s="117"/>
      <c r="B68" s="104" t="s">
        <v>39</v>
      </c>
      <c r="C68" s="104"/>
      <c r="D68" s="104"/>
      <c r="E68" s="24">
        <f>'QB-P&amp;L'!G49</f>
        <v>1716.25</v>
      </c>
      <c r="F68" s="129">
        <f>E68/E97</f>
        <v>1.5384345087645279E-2</v>
      </c>
      <c r="G68" s="110">
        <f>'QB-P&amp;L'!H49</f>
        <v>2033.9</v>
      </c>
      <c r="H68" s="129">
        <f>G68/G97</f>
        <v>2.1594360048767001E-2</v>
      </c>
      <c r="I68" s="111">
        <f>'QB-P&amp;L'!I49</f>
        <v>530.53</v>
      </c>
      <c r="J68" s="129">
        <f>I68/I97</f>
        <v>4.3138763170605179E-3</v>
      </c>
      <c r="K68" s="111">
        <f>'QB-P&amp;L'!J49</f>
        <v>446.7</v>
      </c>
      <c r="L68" s="129">
        <f>K68/K97</f>
        <v>3.3693400913229199E-3</v>
      </c>
    </row>
    <row r="69" spans="1:12" hidden="1" outlineLevel="1" x14ac:dyDescent="0.25">
      <c r="A69" s="117"/>
      <c r="B69" s="104" t="s">
        <v>40</v>
      </c>
      <c r="C69" s="104"/>
      <c r="D69" s="104"/>
      <c r="E69" s="24">
        <f>'QB-P&amp;L'!G50</f>
        <v>70</v>
      </c>
      <c r="F69" s="129">
        <f>E69/E97</f>
        <v>6.2747510918291006E-4</v>
      </c>
      <c r="G69" s="110">
        <f>'QB-P&amp;L'!H50</f>
        <v>10</v>
      </c>
      <c r="H69" s="129">
        <f>G69/G97</f>
        <v>1.0617218176295294E-4</v>
      </c>
      <c r="I69" s="111">
        <f>'QB-P&amp;L'!I50</f>
        <v>20</v>
      </c>
      <c r="J69" s="129">
        <f>I69/I97</f>
        <v>1.6262516038906442E-4</v>
      </c>
      <c r="K69" s="111">
        <f>'QB-P&amp;L'!J50</f>
        <v>92</v>
      </c>
      <c r="L69" s="129">
        <f>K69/K97</f>
        <v>6.9393169554893362E-4</v>
      </c>
    </row>
    <row r="70" spans="1:12" hidden="1" outlineLevel="1" x14ac:dyDescent="0.25">
      <c r="A70" s="117"/>
      <c r="B70" s="104" t="s">
        <v>41</v>
      </c>
      <c r="C70" s="104"/>
      <c r="D70" s="104"/>
      <c r="E70" s="24">
        <f>'QB-P&amp;L'!G51</f>
        <v>831.18</v>
      </c>
      <c r="F70" s="129">
        <f>E70/E97</f>
        <v>7.4506394464378739E-3</v>
      </c>
      <c r="G70" s="110">
        <f>'QB-P&amp;L'!H51</f>
        <v>6021.45</v>
      </c>
      <c r="H70" s="129">
        <f>G70/G97</f>
        <v>6.3931048387653303E-2</v>
      </c>
      <c r="I70" s="111">
        <f>'QB-P&amp;L'!I51</f>
        <v>7125</v>
      </c>
      <c r="J70" s="129">
        <f>I70/I97</f>
        <v>5.7935213388604204E-2</v>
      </c>
      <c r="K70" s="111">
        <f>'QB-P&amp;L'!J51</f>
        <v>18236.34</v>
      </c>
      <c r="L70" s="129">
        <f>K70/K97</f>
        <v>0.13755189496529174</v>
      </c>
    </row>
    <row r="71" spans="1:12" hidden="1" outlineLevel="1" x14ac:dyDescent="0.25">
      <c r="A71" s="117"/>
      <c r="B71" s="104" t="s">
        <v>42</v>
      </c>
      <c r="C71" s="104"/>
      <c r="D71" s="104"/>
      <c r="E71" s="24">
        <f>'QB-P&amp;L'!G52</f>
        <v>11198.85</v>
      </c>
      <c r="F71" s="129">
        <f>E71/E97</f>
        <v>0.10038570894961475</v>
      </c>
      <c r="G71" s="110">
        <f>'QB-P&amp;L'!H52</f>
        <v>15877.27</v>
      </c>
      <c r="H71" s="129">
        <f>G71/G97</f>
        <v>0.168572439633948</v>
      </c>
      <c r="I71" s="111">
        <f>'QB-P&amp;L'!I52</f>
        <v>13354.43</v>
      </c>
      <c r="J71" s="129">
        <f>I71/I97</f>
        <v>0.10858831603272669</v>
      </c>
      <c r="K71" s="111">
        <f>'QB-P&amp;L'!J52</f>
        <v>11503.28</v>
      </c>
      <c r="L71" s="129">
        <f>K71/K97</f>
        <v>8.6766202117110197E-2</v>
      </c>
    </row>
    <row r="72" spans="1:12" hidden="1" outlineLevel="1" x14ac:dyDescent="0.25">
      <c r="A72" s="117"/>
      <c r="B72" s="104" t="s">
        <v>43</v>
      </c>
      <c r="C72" s="104"/>
      <c r="D72" s="104"/>
      <c r="E72" s="24">
        <f>'QB-P&amp;L'!G53</f>
        <v>350.98</v>
      </c>
      <c r="F72" s="129">
        <f>E72/E97</f>
        <v>3.1461601974431116E-3</v>
      </c>
      <c r="G72" s="110">
        <f>'QB-P&amp;L'!H53</f>
        <v>299</v>
      </c>
      <c r="H72" s="129">
        <f>G72/G97</f>
        <v>3.1745482347122931E-3</v>
      </c>
      <c r="I72" s="111">
        <f>'QB-P&amp;L'!I53</f>
        <v>309</v>
      </c>
      <c r="J72" s="129">
        <f>I72/I97</f>
        <v>2.5125587280110454E-3</v>
      </c>
      <c r="K72" s="111">
        <f>'QB-P&amp;L'!J53</f>
        <v>150.4</v>
      </c>
      <c r="L72" s="129">
        <f>K72/K97</f>
        <v>1.1344274675060828E-3</v>
      </c>
    </row>
    <row r="73" spans="1:12" hidden="1" outlineLevel="1" x14ac:dyDescent="0.25">
      <c r="A73" s="117"/>
      <c r="B73" s="104" t="s">
        <v>47</v>
      </c>
      <c r="C73" s="104"/>
      <c r="D73" s="104"/>
      <c r="E73" s="24">
        <f>'QB-P&amp;L'!G58</f>
        <v>14095.5</v>
      </c>
      <c r="F73" s="129">
        <f>E73/E97</f>
        <v>0.12635107716411015</v>
      </c>
      <c r="G73" s="110">
        <f>'QB-P&amp;L'!H58</f>
        <v>8992</v>
      </c>
      <c r="H73" s="129">
        <f>G73/G97</f>
        <v>9.547002584124728E-2</v>
      </c>
      <c r="I73" s="110">
        <f>'QB-P&amp;L'!I58</f>
        <v>11164</v>
      </c>
      <c r="J73" s="129">
        <f>I73/I97</f>
        <v>9.0777364529175772E-2</v>
      </c>
      <c r="K73" s="110">
        <f>'QB-P&amp;L'!J58</f>
        <v>11655.37</v>
      </c>
      <c r="L73" s="129">
        <f>K73/K97</f>
        <v>8.7913376808154073E-2</v>
      </c>
    </row>
    <row r="74" spans="1:12" hidden="1" outlineLevel="1" x14ac:dyDescent="0.25">
      <c r="A74" s="117"/>
      <c r="B74" s="104" t="s">
        <v>48</v>
      </c>
      <c r="C74" s="104"/>
      <c r="D74" s="104"/>
      <c r="E74" s="24">
        <f>'QB-P&amp;L'!G59</f>
        <v>1299</v>
      </c>
      <c r="F74" s="129">
        <f>E74/E97</f>
        <v>1.1644145240408575E-2</v>
      </c>
      <c r="G74" s="110">
        <f>'QB-P&amp;L'!H59</f>
        <v>518.85</v>
      </c>
      <c r="H74" s="129">
        <f>G74/G97</f>
        <v>5.5087436507708139E-3</v>
      </c>
      <c r="I74" s="110">
        <f>'QB-P&amp;L'!I59</f>
        <v>2524.86</v>
      </c>
      <c r="J74" s="129">
        <f>I74/I97</f>
        <v>2.0530288122996662E-2</v>
      </c>
      <c r="K74" s="110">
        <f>'QB-P&amp;L'!J59</f>
        <v>4654.1000000000004</v>
      </c>
      <c r="L74" s="129">
        <f>K74/K97</f>
        <v>3.5104646785372742E-2</v>
      </c>
    </row>
    <row r="75" spans="1:12" hidden="1" outlineLevel="1" x14ac:dyDescent="0.25">
      <c r="A75" s="117"/>
      <c r="B75" s="104" t="s">
        <v>100</v>
      </c>
      <c r="C75" s="104"/>
      <c r="D75" s="104"/>
      <c r="E75" s="24">
        <f>'QB-P&amp;L'!G60</f>
        <v>0</v>
      </c>
      <c r="F75" s="129">
        <f>E75/E97</f>
        <v>0</v>
      </c>
      <c r="G75" s="110">
        <f>'QB-P&amp;L'!H60</f>
        <v>0</v>
      </c>
      <c r="H75" s="129">
        <f>G75/G97</f>
        <v>0</v>
      </c>
      <c r="I75" s="110">
        <f>'QB-P&amp;L'!I60</f>
        <v>243.05</v>
      </c>
      <c r="J75" s="129">
        <f>I75/I97</f>
        <v>1.9763022616281056E-3</v>
      </c>
      <c r="K75" s="110">
        <f>'QB-P&amp;L'!J60</f>
        <v>583.32000000000005</v>
      </c>
      <c r="L75" s="129">
        <f>K75/K97</f>
        <v>4.3998286592130866E-3</v>
      </c>
    </row>
    <row r="76" spans="1:12" hidden="1" outlineLevel="1" x14ac:dyDescent="0.25">
      <c r="A76" s="117"/>
      <c r="B76" s="104" t="s">
        <v>49</v>
      </c>
      <c r="C76" s="104"/>
      <c r="D76" s="104"/>
      <c r="E76" s="24">
        <f>'QB-P&amp;L'!G61</f>
        <v>1260.44</v>
      </c>
      <c r="F76" s="129">
        <f>E76/E97</f>
        <v>1.1298496094550104E-2</v>
      </c>
      <c r="G76" s="110">
        <f>'QB-P&amp;L'!H61</f>
        <v>739.19</v>
      </c>
      <c r="H76" s="129">
        <f>G76/G97</f>
        <v>7.8481415037357193E-3</v>
      </c>
      <c r="I76" s="110">
        <f>'QB-P&amp;L'!I61</f>
        <v>829.6</v>
      </c>
      <c r="J76" s="129">
        <f>I76/I97</f>
        <v>6.7456916529383933E-3</v>
      </c>
      <c r="K76" s="110">
        <f>'QB-P&amp;L'!J61</f>
        <v>921.2</v>
      </c>
      <c r="L76" s="129">
        <f>K76/K97</f>
        <v>6.9483682384747572E-3</v>
      </c>
    </row>
    <row r="77" spans="1:12" hidden="1" outlineLevel="1" x14ac:dyDescent="0.25">
      <c r="A77" s="117"/>
      <c r="B77" s="104" t="s">
        <v>50</v>
      </c>
      <c r="C77" s="104"/>
      <c r="D77" s="104"/>
      <c r="E77" s="24">
        <f>'QB-P&amp;L'!G62</f>
        <v>13141.09</v>
      </c>
      <c r="F77" s="129">
        <f>E77/E97</f>
        <v>0.11779581260760641</v>
      </c>
      <c r="G77" s="110">
        <f>'QB-P&amp;L'!H62</f>
        <v>16718.28</v>
      </c>
      <c r="H77" s="129">
        <f>G77/G97</f>
        <v>0.17750162629239408</v>
      </c>
      <c r="I77" s="110">
        <f>'QB-P&amp;L'!I62</f>
        <v>14625.24</v>
      </c>
      <c r="J77" s="129">
        <f>I77/I97</f>
        <v>0.11892160003642804</v>
      </c>
      <c r="K77" s="110">
        <f>'QB-P&amp;L'!J62</f>
        <v>10566.69</v>
      </c>
      <c r="L77" s="129">
        <f>K77/K97</f>
        <v>7.9701751174347413E-2</v>
      </c>
    </row>
    <row r="78" spans="1:12" hidden="1" outlineLevel="1" x14ac:dyDescent="0.25">
      <c r="A78" s="117"/>
      <c r="B78" s="104" t="s">
        <v>51</v>
      </c>
      <c r="C78" s="104"/>
      <c r="D78" s="104"/>
      <c r="E78" s="24">
        <f>'QB-P&amp;L'!G63</f>
        <v>24100</v>
      </c>
      <c r="F78" s="129">
        <f>E78/E97</f>
        <v>0.21603071616154476</v>
      </c>
      <c r="G78" s="110">
        <f>'QB-P&amp;L'!H63</f>
        <v>23000</v>
      </c>
      <c r="H78" s="129">
        <f>G78/G97</f>
        <v>0.24419601805479177</v>
      </c>
      <c r="I78" s="110">
        <f>'QB-P&amp;L'!I63</f>
        <v>26000</v>
      </c>
      <c r="J78" s="129">
        <f>I78/I97</f>
        <v>0.21141270850578378</v>
      </c>
      <c r="K78" s="110">
        <f>'QB-P&amp;L'!J63</f>
        <v>24000</v>
      </c>
      <c r="L78" s="129">
        <f>K78/K97</f>
        <v>0.18102565970841747</v>
      </c>
    </row>
    <row r="79" spans="1:12" hidden="1" outlineLevel="1" x14ac:dyDescent="0.25">
      <c r="A79" s="117"/>
      <c r="B79" s="104" t="s">
        <v>52</v>
      </c>
      <c r="C79" s="104"/>
      <c r="D79" s="104"/>
      <c r="E79" s="24">
        <f>'QB-P&amp;L'!G64</f>
        <v>231.51</v>
      </c>
      <c r="F79" s="129">
        <f>E79/E97</f>
        <v>2.0752394646705074E-3</v>
      </c>
      <c r="G79" s="110">
        <f>'QB-P&amp;L'!H64</f>
        <v>254.53</v>
      </c>
      <c r="H79" s="129">
        <f>G79/G97</f>
        <v>2.7024005424124411E-3</v>
      </c>
      <c r="I79" s="110">
        <f>'QB-P&amp;L'!I64</f>
        <v>443.76</v>
      </c>
      <c r="J79" s="129">
        <f>I79/I97</f>
        <v>3.6083270587125619E-3</v>
      </c>
      <c r="K79" s="110">
        <f>'QB-P&amp;L'!J64</f>
        <v>0</v>
      </c>
      <c r="L79" s="129">
        <f>K79/K97</f>
        <v>0</v>
      </c>
    </row>
    <row r="80" spans="1:12" hidden="1" outlineLevel="1" x14ac:dyDescent="0.25">
      <c r="A80" s="117"/>
      <c r="B80" s="104" t="s">
        <v>63</v>
      </c>
      <c r="C80" s="104"/>
      <c r="D80" s="104"/>
      <c r="E80" s="24">
        <f>'QB-P&amp;L'!G78</f>
        <v>42.23</v>
      </c>
      <c r="F80" s="129">
        <f>E80/E97</f>
        <v>3.7854676943991847E-4</v>
      </c>
      <c r="G80" s="110">
        <f>'QB-P&amp;L'!G78</f>
        <v>42.23</v>
      </c>
      <c r="H80" s="129">
        <f>G80/G97</f>
        <v>4.4836512358495026E-4</v>
      </c>
      <c r="I80" s="110">
        <f>'QB-P&amp;L'!I78</f>
        <v>724.9</v>
      </c>
      <c r="J80" s="129">
        <f>I80/I97</f>
        <v>5.8943489383016402E-3</v>
      </c>
      <c r="K80" s="110">
        <f>'QB-P&amp;L'!J78</f>
        <v>336.29</v>
      </c>
      <c r="L80" s="129">
        <f>K80/K97</f>
        <v>2.5365466293059882E-3</v>
      </c>
    </row>
    <row r="81" spans="1:12" hidden="1" outlineLevel="1" x14ac:dyDescent="0.25">
      <c r="A81" s="117"/>
      <c r="B81" s="104" t="s">
        <v>64</v>
      </c>
      <c r="C81" s="104"/>
      <c r="D81" s="104"/>
      <c r="E81" s="24"/>
      <c r="F81" s="129"/>
      <c r="G81" s="110"/>
      <c r="H81" s="129"/>
      <c r="I81" s="110"/>
      <c r="J81" s="129"/>
      <c r="K81" s="110"/>
      <c r="L81" s="129"/>
    </row>
    <row r="82" spans="1:12" hidden="1" outlineLevel="1" x14ac:dyDescent="0.25">
      <c r="A82" s="117"/>
      <c r="B82" s="104"/>
      <c r="C82" s="104" t="s">
        <v>65</v>
      </c>
      <c r="D82" s="104"/>
      <c r="E82" s="24">
        <f>'QB-P&amp;L'!G80</f>
        <v>557.5</v>
      </c>
      <c r="F82" s="129">
        <f>E82/E97</f>
        <v>4.9973910481353198E-3</v>
      </c>
      <c r="G82" s="110">
        <f>'QB-P&amp;L'!H80</f>
        <v>578.32000000000005</v>
      </c>
      <c r="H82" s="129">
        <f>G82/G97</f>
        <v>6.1401496157150954E-3</v>
      </c>
      <c r="I82" s="111">
        <f>'QB-P&amp;L'!I80</f>
        <v>8665</v>
      </c>
      <c r="J82" s="129">
        <f>I82/I97</f>
        <v>7.0457350738562172E-2</v>
      </c>
      <c r="K82" s="111">
        <f>'QB-P&amp;L'!J80</f>
        <v>9534.1</v>
      </c>
      <c r="L82" s="129">
        <f>K82/K97</f>
        <v>7.1913197592750958E-2</v>
      </c>
    </row>
    <row r="83" spans="1:12" hidden="1" outlineLevel="1" x14ac:dyDescent="0.25">
      <c r="A83" s="117"/>
      <c r="B83" s="104"/>
      <c r="C83" s="104" t="s">
        <v>102</v>
      </c>
      <c r="D83" s="104"/>
      <c r="E83" s="24">
        <f>'QB-P&amp;L'!G81</f>
        <v>0</v>
      </c>
      <c r="F83" s="129">
        <f>E83/E97</f>
        <v>0</v>
      </c>
      <c r="G83" s="110">
        <f>'QB-P&amp;L'!H81</f>
        <v>0</v>
      </c>
      <c r="H83" s="129">
        <f>G83/G97</f>
        <v>0</v>
      </c>
      <c r="I83" s="111">
        <f>'QB-P&amp;L'!I81</f>
        <v>547.6</v>
      </c>
      <c r="J83" s="129">
        <f>I83/I97</f>
        <v>4.4526768914525845E-3</v>
      </c>
      <c r="K83" s="111">
        <f>'QB-P&amp;L'!J81</f>
        <v>0</v>
      </c>
      <c r="L83" s="129">
        <f>K83/K97</f>
        <v>0</v>
      </c>
    </row>
    <row r="84" spans="1:12" hidden="1" outlineLevel="1" x14ac:dyDescent="0.25">
      <c r="A84" s="117"/>
      <c r="B84" s="104"/>
      <c r="C84" s="104" t="s">
        <v>96</v>
      </c>
      <c r="D84" s="104"/>
      <c r="E84" s="24">
        <f>'QB-P&amp;L'!G82</f>
        <v>3753.17</v>
      </c>
      <c r="F84" s="129">
        <f>E84/E97</f>
        <v>3.3643153650457468E-2</v>
      </c>
      <c r="G84" s="110">
        <f>'QB-P&amp;L'!H82</f>
        <v>0</v>
      </c>
      <c r="H84" s="129">
        <f>G84/G97</f>
        <v>0</v>
      </c>
      <c r="I84" s="111">
        <f>'QB-P&amp;L'!I82</f>
        <v>0</v>
      </c>
      <c r="J84" s="129">
        <f>I84/I97</f>
        <v>0</v>
      </c>
      <c r="K84" s="111">
        <f>'QB-P&amp;L'!J82</f>
        <v>7111.26</v>
      </c>
      <c r="L84" s="129">
        <f>K84/K97</f>
        <v>5.3638355535753371E-2</v>
      </c>
    </row>
    <row r="85" spans="1:12" hidden="1" outlineLevel="1" x14ac:dyDescent="0.25">
      <c r="A85" s="117"/>
      <c r="B85" s="104"/>
      <c r="C85" s="104" t="s">
        <v>66</v>
      </c>
      <c r="D85" s="104"/>
      <c r="E85" s="24">
        <f>'QB-P&amp;L'!G83</f>
        <v>993.75</v>
      </c>
      <c r="F85" s="129">
        <f>E85/E97</f>
        <v>8.9079055678645269E-3</v>
      </c>
      <c r="G85" s="110">
        <f>'QB-P&amp;L'!H83</f>
        <v>468</v>
      </c>
      <c r="H85" s="129">
        <f>G85/G97</f>
        <v>4.9688581065061976E-3</v>
      </c>
      <c r="I85" s="111">
        <f>'QB-P&amp;L'!I83</f>
        <v>1428</v>
      </c>
      <c r="J85" s="129">
        <f>I85/I97</f>
        <v>1.16114364517792E-2</v>
      </c>
      <c r="K85" s="111">
        <f>'QB-P&amp;L'!J83</f>
        <v>573</v>
      </c>
      <c r="L85" s="129">
        <f>K85/K97</f>
        <v>4.3219876255384667E-3</v>
      </c>
    </row>
    <row r="86" spans="1:12" hidden="1" outlineLevel="1" x14ac:dyDescent="0.25">
      <c r="A86" s="117"/>
      <c r="B86" s="104"/>
      <c r="C86" s="104" t="s">
        <v>67</v>
      </c>
      <c r="D86" s="104"/>
      <c r="E86" s="24">
        <f>'QB-P&amp;L'!G84</f>
        <v>88.31</v>
      </c>
      <c r="F86" s="123">
        <f>E86/E97</f>
        <v>7.9160466988489702E-4</v>
      </c>
      <c r="G86" s="110">
        <f>'QB-P&amp;L'!H84</f>
        <v>88.66</v>
      </c>
      <c r="H86" s="123">
        <f>G86/G97</f>
        <v>9.4132256351034079E-4</v>
      </c>
      <c r="I86" s="111">
        <f>'QB-P&amp;L'!I84</f>
        <v>113.91</v>
      </c>
      <c r="J86" s="123">
        <f>I86/I97</f>
        <v>9.2623160099591646E-4</v>
      </c>
      <c r="K86" s="111">
        <f>'QB-P&amp;L'!J84</f>
        <v>3000</v>
      </c>
      <c r="L86" s="123">
        <f>K86/K97</f>
        <v>2.2628207463552184E-2</v>
      </c>
    </row>
    <row r="87" spans="1:12" hidden="1" outlineLevel="1" x14ac:dyDescent="0.25">
      <c r="A87" s="117"/>
      <c r="B87" s="104" t="s">
        <v>72</v>
      </c>
      <c r="C87" s="104"/>
      <c r="D87" s="104"/>
      <c r="E87" s="24">
        <f>'QB-P&amp;L'!G94</f>
        <v>0</v>
      </c>
      <c r="F87" s="129">
        <f>E87/E97</f>
        <v>0</v>
      </c>
      <c r="G87" s="110">
        <f>'QB-P&amp;L'!H94</f>
        <v>1300</v>
      </c>
      <c r="H87" s="129">
        <f>G87/G97</f>
        <v>1.3802383629183882E-2</v>
      </c>
      <c r="I87" s="110">
        <f>'QB-P&amp;L'!I94</f>
        <v>450</v>
      </c>
      <c r="J87" s="129">
        <f>I87/I97</f>
        <v>3.6590661087539497E-3</v>
      </c>
      <c r="K87" s="110">
        <f>'QB-P&amp;L'!J94</f>
        <v>0</v>
      </c>
      <c r="L87" s="129">
        <f>K87/K97</f>
        <v>0</v>
      </c>
    </row>
    <row r="88" spans="1:12" hidden="1" outlineLevel="1" x14ac:dyDescent="0.25">
      <c r="A88" s="117"/>
      <c r="B88" s="104" t="s">
        <v>73</v>
      </c>
      <c r="C88" s="104"/>
      <c r="D88" s="104"/>
      <c r="E88" s="24">
        <f>'QB-P&amp;L'!G95</f>
        <v>1484.65</v>
      </c>
      <c r="F88" s="129">
        <f>E88/E97</f>
        <v>1.3308298869262965E-2</v>
      </c>
      <c r="G88" s="110">
        <f>'QB-P&amp;L'!H95</f>
        <v>3073.24</v>
      </c>
      <c r="H88" s="129">
        <f>G88/G97</f>
        <v>3.262925958811775E-2</v>
      </c>
      <c r="I88" s="110">
        <f>'QB-P&amp;L'!I95</f>
        <v>6771.94</v>
      </c>
      <c r="J88" s="129">
        <f>I88/I97</f>
        <v>5.5064391432256048E-2</v>
      </c>
      <c r="K88" s="110">
        <f>'QB-P&amp;L'!J95</f>
        <v>1160.4000000000001</v>
      </c>
      <c r="L88" s="129">
        <f>K88/K97</f>
        <v>8.7525906469019844E-3</v>
      </c>
    </row>
    <row r="89" spans="1:12" hidden="1" outlineLevel="1" x14ac:dyDescent="0.25">
      <c r="A89" s="117"/>
      <c r="B89" s="104" t="s">
        <v>74</v>
      </c>
      <c r="C89" s="104"/>
      <c r="D89" s="104"/>
      <c r="E89" s="24">
        <f>'QB-P&amp;L'!G96</f>
        <v>0</v>
      </c>
      <c r="F89" s="129">
        <f>E89/E97</f>
        <v>0</v>
      </c>
      <c r="G89" s="110">
        <f>'QB-P&amp;L'!H96</f>
        <v>1205.96</v>
      </c>
      <c r="H89" s="129">
        <f>G89/G97</f>
        <v>1.2803940431885073E-2</v>
      </c>
      <c r="I89" s="110">
        <f>'QB-P&amp;L'!I96</f>
        <v>2350</v>
      </c>
      <c r="J89" s="129">
        <f>I89/I97</f>
        <v>1.9108456345715071E-2</v>
      </c>
      <c r="K89" s="110">
        <f>'QB-P&amp;L'!J96</f>
        <v>2005</v>
      </c>
      <c r="L89" s="129">
        <f>K89/K97</f>
        <v>1.5123185321474043E-2</v>
      </c>
    </row>
    <row r="90" spans="1:12" hidden="1" outlineLevel="1" x14ac:dyDescent="0.25">
      <c r="A90" s="117"/>
      <c r="B90" s="104" t="s">
        <v>75</v>
      </c>
      <c r="C90" s="104"/>
      <c r="D90" s="104"/>
      <c r="E90" s="24">
        <f>'QB-P&amp;L'!G97</f>
        <v>0</v>
      </c>
      <c r="F90" s="129">
        <f>E90/E97</f>
        <v>0</v>
      </c>
      <c r="G90" s="110">
        <f>'QB-P&amp;L'!H97</f>
        <v>0</v>
      </c>
      <c r="H90" s="129">
        <f>G90/G97</f>
        <v>0</v>
      </c>
      <c r="I90" s="110">
        <f>'QB-P&amp;L'!I97</f>
        <v>0</v>
      </c>
      <c r="J90" s="129">
        <f>I90/I97</f>
        <v>0</v>
      </c>
      <c r="K90" s="110">
        <f>'QB-P&amp;L'!J97</f>
        <v>10259</v>
      </c>
      <c r="L90" s="129">
        <f>K90/K97</f>
        <v>7.738092678952728E-2</v>
      </c>
    </row>
    <row r="91" spans="1:12" hidden="1" outlineLevel="1" x14ac:dyDescent="0.25">
      <c r="A91" s="117"/>
      <c r="B91" s="104" t="s">
        <v>76</v>
      </c>
      <c r="C91" s="104"/>
      <c r="D91" s="104"/>
      <c r="E91" s="24">
        <f>'QB-P&amp;L'!G98</f>
        <v>8247.0300000000007</v>
      </c>
      <c r="F91" s="129">
        <f>E91/E97</f>
        <v>7.3925800709781941E-2</v>
      </c>
      <c r="G91" s="110">
        <f>'QB-P&amp;L'!H98</f>
        <v>20.059999999999999</v>
      </c>
      <c r="H91" s="129">
        <f>G91/G97</f>
        <v>2.1298139661648358E-4</v>
      </c>
      <c r="I91" s="110">
        <f>'QB-P&amp;L'!I98</f>
        <v>0</v>
      </c>
      <c r="J91" s="129">
        <f>I91/I97</f>
        <v>0</v>
      </c>
      <c r="K91" s="110">
        <f>'QB-P&amp;L'!J98</f>
        <v>0</v>
      </c>
      <c r="L91" s="129">
        <f>K91/K97</f>
        <v>0</v>
      </c>
    </row>
    <row r="92" spans="1:12" hidden="1" outlineLevel="1" x14ac:dyDescent="0.25">
      <c r="A92" s="117"/>
      <c r="B92" s="104" t="s">
        <v>77</v>
      </c>
      <c r="C92" s="104"/>
      <c r="D92" s="104"/>
      <c r="E92" s="24">
        <f>'QB-P&amp;L'!G99</f>
        <v>487.68</v>
      </c>
      <c r="F92" s="129">
        <f>E92/E97</f>
        <v>4.3715294463760228E-3</v>
      </c>
      <c r="G92" s="110">
        <f>'QB-P&amp;L'!H99</f>
        <v>558</v>
      </c>
      <c r="H92" s="129">
        <f>G92/G97</f>
        <v>5.924407742372774E-3</v>
      </c>
      <c r="I92" s="110">
        <f>'QB-P&amp;L'!I99</f>
        <v>1679.68</v>
      </c>
      <c r="J92" s="129">
        <f>I92/I97</f>
        <v>1.3657911470115188E-2</v>
      </c>
      <c r="K92" s="110">
        <f>'QB-P&amp;L'!J99</f>
        <v>3287.45</v>
      </c>
      <c r="L92" s="129">
        <f>K92/K97</f>
        <v>2.4796366875351541E-2</v>
      </c>
    </row>
    <row r="93" spans="1:12" hidden="1" outlineLevel="1" x14ac:dyDescent="0.25">
      <c r="A93" s="117"/>
      <c r="B93" s="104" t="s">
        <v>78</v>
      </c>
      <c r="C93" s="104"/>
      <c r="D93" s="104"/>
      <c r="E93" s="24"/>
      <c r="F93" s="129"/>
      <c r="G93" s="110"/>
      <c r="H93" s="129"/>
      <c r="I93" s="110"/>
      <c r="J93" s="129"/>
      <c r="K93" s="110"/>
      <c r="L93" s="129"/>
    </row>
    <row r="94" spans="1:12" hidden="1" outlineLevel="1" x14ac:dyDescent="0.25">
      <c r="A94" s="117"/>
      <c r="B94" s="104"/>
      <c r="C94" s="104" t="s">
        <v>79</v>
      </c>
      <c r="D94" s="104"/>
      <c r="E94" s="24">
        <f>'QB-P&amp;L'!G101</f>
        <v>1870.99</v>
      </c>
      <c r="F94" s="129">
        <f>E94/E97</f>
        <v>1.6771423636144756E-2</v>
      </c>
      <c r="G94" s="110">
        <f>'QB-P&amp;L'!H101</f>
        <v>1815.05</v>
      </c>
      <c r="H94" s="129">
        <f>G94/G97</f>
        <v>1.9270781850884773E-2</v>
      </c>
      <c r="I94" s="110">
        <f>'QB-P&amp;L'!I101</f>
        <v>1814.93</v>
      </c>
      <c r="J94" s="129">
        <f>I94/I97</f>
        <v>1.4757664117246237E-2</v>
      </c>
      <c r="K94" s="110">
        <f>'QB-P&amp;L'!J101</f>
        <v>1794.98</v>
      </c>
      <c r="L94" s="129">
        <f>K94/K97</f>
        <v>1.3539059944308965E-2</v>
      </c>
    </row>
    <row r="95" spans="1:12" hidden="1" outlineLevel="1" x14ac:dyDescent="0.25">
      <c r="A95" s="117"/>
      <c r="B95" s="104"/>
      <c r="C95" s="104" t="s">
        <v>80</v>
      </c>
      <c r="D95" s="104"/>
      <c r="E95" s="24">
        <f>'QB-P&amp;L'!G102</f>
        <v>794.69</v>
      </c>
      <c r="F95" s="129">
        <f>E95/E97</f>
        <v>7.1235456359509553E-3</v>
      </c>
      <c r="G95" s="110">
        <f>'QB-P&amp;L'!H102</f>
        <v>807.86</v>
      </c>
      <c r="H95" s="129">
        <f>G95/G97</f>
        <v>8.5772258759019161E-3</v>
      </c>
      <c r="I95" s="110">
        <f>'QB-P&amp;L'!I102</f>
        <v>740.97</v>
      </c>
      <c r="J95" s="129">
        <f>I95/I97</f>
        <v>6.0250182546742539E-3</v>
      </c>
      <c r="K95" s="110">
        <f>'QB-P&amp;L'!J102</f>
        <v>873</v>
      </c>
      <c r="L95" s="129">
        <f>K95/K97</f>
        <v>6.5848083718936853E-3</v>
      </c>
    </row>
    <row r="96" spans="1:12" ht="15.75" hidden="1" outlineLevel="1" thickBot="1" x14ac:dyDescent="0.3">
      <c r="A96" s="117"/>
      <c r="B96" s="104"/>
      <c r="C96" s="104" t="s">
        <v>81</v>
      </c>
      <c r="D96" s="104"/>
      <c r="E96" s="24">
        <f>'QB-P&amp;L'!G103</f>
        <v>459.64</v>
      </c>
      <c r="F96" s="123">
        <f>E96/E97</f>
        <v>4.1201808454976114E-3</v>
      </c>
      <c r="G96" s="110">
        <f>'QB-P&amp;L'!H103</f>
        <v>463.77</v>
      </c>
      <c r="H96" s="123">
        <f>G96/G97</f>
        <v>4.923947273620468E-3</v>
      </c>
      <c r="I96" s="110">
        <f>'QB-P&amp;L'!I103</f>
        <v>476.05</v>
      </c>
      <c r="J96" s="123">
        <f>I96/I97</f>
        <v>3.8708853801607064E-3</v>
      </c>
      <c r="K96" s="110">
        <f>'QB-P&amp;L'!J103</f>
        <v>485.77</v>
      </c>
      <c r="L96" s="123">
        <f>K96/K97</f>
        <v>3.6640347798565813E-3</v>
      </c>
    </row>
    <row r="97" spans="1:12" ht="15.75" collapsed="1" thickBot="1" x14ac:dyDescent="0.3">
      <c r="A97" s="117"/>
      <c r="B97" s="12" t="s">
        <v>130</v>
      </c>
      <c r="C97" s="12"/>
      <c r="D97" s="12"/>
      <c r="E97" s="131">
        <f>SUM(E63:E96)</f>
        <v>111558.20999999998</v>
      </c>
      <c r="F97" s="132">
        <f>E97/E32</f>
        <v>0.24207615357127074</v>
      </c>
      <c r="G97" s="131">
        <f t="shared" ref="G97:I97" si="3">SUM(G63:G96)</f>
        <v>94186.630000000034</v>
      </c>
      <c r="H97" s="132">
        <f>G97/G32</f>
        <v>0.16850053595070305</v>
      </c>
      <c r="I97" s="131">
        <f t="shared" si="3"/>
        <v>122982.2</v>
      </c>
      <c r="J97" s="132">
        <f>I97/I32</f>
        <v>0.22077387956747188</v>
      </c>
      <c r="K97" s="131">
        <f>SUM(K63:K96)</f>
        <v>132577.88999999998</v>
      </c>
      <c r="L97" s="132">
        <f>K97/K32</f>
        <v>0.27415769868803586</v>
      </c>
    </row>
    <row r="98" spans="1:12" ht="15.75" thickBot="1" x14ac:dyDescent="0.3">
      <c r="A98" s="117"/>
      <c r="B98" s="13" t="s">
        <v>131</v>
      </c>
      <c r="C98" s="13"/>
      <c r="D98" s="13"/>
      <c r="E98" s="126">
        <f>E57-E61-E97</f>
        <v>3751.9899999999907</v>
      </c>
      <c r="F98" s="116">
        <f>E98/E32</f>
        <v>8.141644684312074E-3</v>
      </c>
      <c r="G98" s="126">
        <f t="shared" ref="G98:K98" si="4">G57-G61-G97</f>
        <v>61438.809999999939</v>
      </c>
      <c r="H98" s="116">
        <f>G98/G32</f>
        <v>0.10991445827474028</v>
      </c>
      <c r="I98" s="126">
        <f t="shared" si="4"/>
        <v>-4619.3699999999662</v>
      </c>
      <c r="J98" s="116">
        <f>I98/I32</f>
        <v>-8.2925515729722291E-3</v>
      </c>
      <c r="K98" s="126">
        <f t="shared" si="4"/>
        <v>15794.310000000027</v>
      </c>
      <c r="L98" s="116">
        <f>K98/K32</f>
        <v>3.2661039348004704E-2</v>
      </c>
    </row>
    <row r="99" spans="1:12" hidden="1" outlineLevel="1" x14ac:dyDescent="0.25">
      <c r="A99" s="117"/>
      <c r="B99" t="s">
        <v>132</v>
      </c>
      <c r="F99" s="129"/>
      <c r="H99" s="129"/>
      <c r="J99" s="129"/>
      <c r="L99" s="129"/>
    </row>
    <row r="100" spans="1:12" hidden="1" outlineLevel="1" x14ac:dyDescent="0.25">
      <c r="A100" s="117"/>
      <c r="B100" s="104" t="s">
        <v>31</v>
      </c>
      <c r="C100" s="104"/>
      <c r="D100" s="104"/>
      <c r="E100" s="24"/>
      <c r="F100" s="129"/>
      <c r="G100" s="110"/>
      <c r="H100" s="123"/>
      <c r="J100" s="129"/>
      <c r="L100" s="129"/>
    </row>
    <row r="101" spans="1:12" hidden="1" outlineLevel="1" x14ac:dyDescent="0.25">
      <c r="A101" s="117"/>
      <c r="B101" s="104"/>
      <c r="C101" s="104" t="s">
        <v>57</v>
      </c>
      <c r="D101" s="104"/>
      <c r="E101" s="24">
        <f>'QB-P&amp;L'!G38</f>
        <v>120</v>
      </c>
      <c r="F101" s="129"/>
      <c r="G101" s="110">
        <f>'QB-P&amp;L'!H38</f>
        <v>0</v>
      </c>
      <c r="H101" s="123"/>
      <c r="I101" s="111">
        <f>'QB-P&amp;L'!I38</f>
        <v>1123.76</v>
      </c>
      <c r="J101" s="133"/>
      <c r="K101" s="111">
        <f>'QB-P&amp;L'!J38</f>
        <v>0</v>
      </c>
      <c r="L101" s="133"/>
    </row>
    <row r="102" spans="1:12" hidden="1" outlineLevel="1" x14ac:dyDescent="0.25">
      <c r="A102" s="117"/>
      <c r="B102" s="104"/>
      <c r="C102" s="104" t="s">
        <v>32</v>
      </c>
      <c r="D102" s="104"/>
      <c r="E102" s="24">
        <f>'QB-P&amp;L'!G39</f>
        <v>3643.61</v>
      </c>
      <c r="F102" s="129"/>
      <c r="G102" s="110">
        <f>'QB-P&amp;L'!H39</f>
        <v>2853.09</v>
      </c>
      <c r="H102" s="123"/>
      <c r="I102" s="111">
        <f>'QB-P&amp;L'!I39</f>
        <v>140</v>
      </c>
      <c r="J102" s="133"/>
      <c r="K102" s="111">
        <f>'QB-P&amp;L'!J39</f>
        <v>736</v>
      </c>
      <c r="L102" s="133"/>
    </row>
    <row r="103" spans="1:12" ht="15.75" hidden="1" outlineLevel="1" thickBot="1" x14ac:dyDescent="0.3">
      <c r="A103" s="117"/>
      <c r="B103" s="104"/>
      <c r="C103" s="104" t="s">
        <v>33</v>
      </c>
      <c r="D103" s="104"/>
      <c r="E103" s="24">
        <f>'QB-P&amp;L'!G40</f>
        <v>287</v>
      </c>
      <c r="F103" s="129"/>
      <c r="G103" s="110">
        <f>'QB-P&amp;L'!H40</f>
        <v>945</v>
      </c>
      <c r="H103" s="123"/>
      <c r="I103" s="111">
        <f>'QB-P&amp;L'!I40</f>
        <v>407</v>
      </c>
      <c r="J103" s="123"/>
      <c r="K103" s="111">
        <f>'QB-P&amp;L'!J40</f>
        <v>289</v>
      </c>
      <c r="L103" s="123"/>
    </row>
    <row r="104" spans="1:12" ht="15.75" collapsed="1" thickBot="1" x14ac:dyDescent="0.3">
      <c r="A104" s="117"/>
      <c r="B104" s="12" t="s">
        <v>133</v>
      </c>
      <c r="C104" s="12"/>
      <c r="D104" s="12"/>
      <c r="E104" s="131">
        <f>SUM(E101:E103)</f>
        <v>4050.61</v>
      </c>
      <c r="F104" s="132">
        <f t="shared" ref="F104:L104" si="5">SUM(F101:F103)</f>
        <v>0</v>
      </c>
      <c r="G104" s="131">
        <f t="shared" si="5"/>
        <v>3798.09</v>
      </c>
      <c r="H104" s="132">
        <f t="shared" si="5"/>
        <v>0</v>
      </c>
      <c r="I104" s="131">
        <f t="shared" si="5"/>
        <v>1670.76</v>
      </c>
      <c r="J104" s="132">
        <f t="shared" si="5"/>
        <v>0</v>
      </c>
      <c r="K104" s="131">
        <f t="shared" si="5"/>
        <v>1025</v>
      </c>
      <c r="L104" s="132">
        <f t="shared" si="5"/>
        <v>0</v>
      </c>
    </row>
    <row r="105" spans="1:12" x14ac:dyDescent="0.25">
      <c r="A105" s="117"/>
      <c r="B105" s="13" t="s">
        <v>134</v>
      </c>
      <c r="C105" s="13"/>
      <c r="D105" s="13"/>
      <c r="E105" s="126">
        <f>E98-E104</f>
        <v>-298.62000000000944</v>
      </c>
      <c r="F105" s="116">
        <f>E105/E32</f>
        <v>-6.4799158196832997E-4</v>
      </c>
      <c r="G105" s="126">
        <f t="shared" ref="G105:K105" si="6">G98-G104</f>
        <v>57640.719999999943</v>
      </c>
      <c r="H105" s="116">
        <f>G105/G32</f>
        <v>0.10311964885657758</v>
      </c>
      <c r="I105" s="126">
        <f t="shared" si="6"/>
        <v>-6290.1299999999665</v>
      </c>
      <c r="J105" s="116">
        <f>I105/I32</f>
        <v>-1.1291848764160461E-2</v>
      </c>
      <c r="K105" s="126">
        <f t="shared" si="6"/>
        <v>14769.310000000027</v>
      </c>
      <c r="L105" s="116">
        <f>K105/K32</f>
        <v>3.0541442776093379E-2</v>
      </c>
    </row>
    <row r="106" spans="1:12" ht="15.75" thickBot="1" x14ac:dyDescent="0.3">
      <c r="A106" s="130" t="s">
        <v>85</v>
      </c>
      <c r="C106" s="104"/>
      <c r="D106" s="104"/>
      <c r="E106" s="130"/>
      <c r="F106" s="134"/>
      <c r="G106" s="24"/>
      <c r="H106" s="129"/>
      <c r="I106" s="110"/>
      <c r="J106" s="123"/>
      <c r="K106" s="110"/>
      <c r="L106" s="123"/>
    </row>
    <row r="107" spans="1:12" hidden="1" outlineLevel="1" x14ac:dyDescent="0.25">
      <c r="A107" s="117"/>
      <c r="B107" s="104"/>
      <c r="C107" s="104" t="s">
        <v>86</v>
      </c>
      <c r="D107" s="104"/>
      <c r="E107" s="130"/>
      <c r="F107" s="134"/>
      <c r="G107" s="24"/>
      <c r="H107" s="129"/>
      <c r="I107" s="110"/>
      <c r="J107" s="123"/>
      <c r="K107" s="110"/>
      <c r="L107" s="123"/>
    </row>
    <row r="108" spans="1:12" hidden="1" outlineLevel="1" x14ac:dyDescent="0.25">
      <c r="A108" s="117"/>
      <c r="B108" s="104"/>
      <c r="C108" s="104"/>
      <c r="D108" s="104" t="s">
        <v>87</v>
      </c>
      <c r="E108" s="24">
        <f>'QB-P&amp;L'!G109</f>
        <v>0</v>
      </c>
      <c r="F108" s="129"/>
      <c r="G108" s="110">
        <f>'QB-P&amp;L'!H109</f>
        <v>367.56</v>
      </c>
      <c r="H108" s="123"/>
      <c r="I108" s="110">
        <f>'QB-P&amp;L'!I109</f>
        <v>471.2</v>
      </c>
      <c r="J108" s="123"/>
      <c r="K108" s="110">
        <f>'QB-P&amp;L'!J109</f>
        <v>574.15</v>
      </c>
      <c r="L108" s="123"/>
    </row>
    <row r="109" spans="1:12" hidden="1" outlineLevel="1" x14ac:dyDescent="0.25">
      <c r="A109" s="117"/>
      <c r="B109" s="104"/>
      <c r="C109" s="104"/>
      <c r="D109" s="104" t="s">
        <v>88</v>
      </c>
      <c r="E109" s="24">
        <f>'QB-P&amp;L'!G110</f>
        <v>1169.04</v>
      </c>
      <c r="F109" s="129"/>
      <c r="G109" s="110">
        <f>'QB-P&amp;L'!H110</f>
        <v>1095.77</v>
      </c>
      <c r="H109" s="123"/>
      <c r="I109" s="110">
        <f>'QB-P&amp;L'!I110</f>
        <v>1.71</v>
      </c>
      <c r="J109" s="123"/>
      <c r="K109" s="110">
        <f>'QB-P&amp;L'!J110</f>
        <v>253.87</v>
      </c>
      <c r="L109" s="123"/>
    </row>
    <row r="110" spans="1:12" hidden="1" outlineLevel="1" x14ac:dyDescent="0.25">
      <c r="A110" s="117"/>
      <c r="B110" s="104"/>
      <c r="C110" s="104"/>
      <c r="D110" s="104" t="s">
        <v>103</v>
      </c>
      <c r="E110" s="24">
        <f>'QB-P&amp;L'!G111</f>
        <v>0</v>
      </c>
      <c r="F110" s="129"/>
      <c r="G110" s="110">
        <f>'QB-P&amp;L'!H111</f>
        <v>0</v>
      </c>
      <c r="H110" s="123"/>
      <c r="I110" s="110">
        <f>'QB-P&amp;L'!I111</f>
        <v>1871.4</v>
      </c>
      <c r="J110" s="133"/>
      <c r="K110" s="110">
        <f>'QB-P&amp;L'!J111</f>
        <v>0</v>
      </c>
      <c r="L110" s="133"/>
    </row>
    <row r="111" spans="1:12" ht="15.75" hidden="1" outlineLevel="1" thickBot="1" x14ac:dyDescent="0.3">
      <c r="A111" s="117"/>
      <c r="B111" s="104"/>
      <c r="C111" s="104"/>
      <c r="D111" s="104" t="s">
        <v>89</v>
      </c>
      <c r="E111" s="24">
        <f>'QB-P&amp;L'!G112</f>
        <v>0</v>
      </c>
      <c r="F111" s="129"/>
      <c r="G111" s="110">
        <f>'QB-P&amp;L'!H112</f>
        <v>313.61</v>
      </c>
      <c r="H111" s="123"/>
      <c r="I111" s="110">
        <f>'QB-P&amp;L'!I112</f>
        <v>1454.48</v>
      </c>
      <c r="J111" s="133"/>
      <c r="K111" s="110">
        <f>'QB-P&amp;L'!J112</f>
        <v>576.85</v>
      </c>
      <c r="L111" s="133"/>
    </row>
    <row r="112" spans="1:12" collapsed="1" x14ac:dyDescent="0.25">
      <c r="A112" s="117"/>
      <c r="B112" s="13" t="s">
        <v>90</v>
      </c>
      <c r="C112" s="121"/>
      <c r="D112" s="13"/>
      <c r="E112" s="126">
        <f>SUM(E108:E111)</f>
        <v>1169.04</v>
      </c>
      <c r="F112" s="116">
        <f>SUM(F108:F111)</f>
        <v>0</v>
      </c>
      <c r="G112" s="126">
        <f t="shared" ref="G112:L112" si="7">SUM(G108:G111)</f>
        <v>1776.94</v>
      </c>
      <c r="H112" s="116">
        <f t="shared" si="7"/>
        <v>0</v>
      </c>
      <c r="I112" s="126">
        <f t="shared" si="7"/>
        <v>3798.79</v>
      </c>
      <c r="J112" s="116">
        <f t="shared" si="7"/>
        <v>0</v>
      </c>
      <c r="K112" s="126">
        <f t="shared" si="7"/>
        <v>1404.87</v>
      </c>
      <c r="L112" s="116">
        <f t="shared" si="7"/>
        <v>0</v>
      </c>
    </row>
    <row r="113" spans="1:12" x14ac:dyDescent="0.25">
      <c r="A113" s="135" t="s">
        <v>135</v>
      </c>
      <c r="B113" s="118"/>
      <c r="C113" s="118"/>
      <c r="D113" s="118"/>
      <c r="E113" s="124">
        <f>E33+E47+E56+E61+E97+E104</f>
        <v>461137.93999999994</v>
      </c>
      <c r="F113" s="136">
        <f>F33+F47+F56+F61+F97+F104</f>
        <v>0.991858355315688</v>
      </c>
      <c r="G113" s="124">
        <f t="shared" ref="G113:L113" si="8">G33+G47+G56+G61+G97+G104</f>
        <v>501328.60000000003</v>
      </c>
      <c r="H113" s="136">
        <f t="shared" si="8"/>
        <v>0.89008554172525978</v>
      </c>
      <c r="I113" s="124">
        <f t="shared" si="8"/>
        <v>563340.63</v>
      </c>
      <c r="J113" s="136">
        <f t="shared" si="8"/>
        <v>1.0082925515729724</v>
      </c>
      <c r="K113" s="124">
        <f t="shared" si="8"/>
        <v>468813.28</v>
      </c>
      <c r="L113" s="136">
        <f t="shared" si="8"/>
        <v>0.96733896065199532</v>
      </c>
    </row>
    <row r="114" spans="1:12" x14ac:dyDescent="0.25">
      <c r="A114" s="137" t="s">
        <v>92</v>
      </c>
      <c r="B114" s="121"/>
      <c r="C114" s="121"/>
      <c r="D114" s="121"/>
      <c r="E114" s="115">
        <f>E32+E112-E113</f>
        <v>870.42000000004191</v>
      </c>
      <c r="F114" s="122">
        <f t="shared" ref="F114:L114" si="9">F32+F112-F113</f>
        <v>8.1416446843117773E-3</v>
      </c>
      <c r="G114" s="115">
        <f t="shared" si="9"/>
        <v>59417.659999999858</v>
      </c>
      <c r="H114" s="122">
        <f t="shared" si="9"/>
        <v>0.10991445827474067</v>
      </c>
      <c r="I114" s="115">
        <f>I32+I112-I113</f>
        <v>-2491.3399999999674</v>
      </c>
      <c r="J114" s="122">
        <f t="shared" si="9"/>
        <v>-8.292551572971707E-3</v>
      </c>
      <c r="K114" s="115">
        <f t="shared" si="9"/>
        <v>16174.179999999993</v>
      </c>
      <c r="L114" s="122">
        <f t="shared" si="9"/>
        <v>3.2661039348004683E-2</v>
      </c>
    </row>
  </sheetData>
  <pageMargins left="0.7" right="0.7" top="0.75" bottom="0.75" header="0.3" footer="0.3"/>
  <ignoredErrors>
    <ignoredError sqref="G3 G20 I3:I20 K2:K20 H21 I21:J21 F21 F28 I28:J28 G21:G28 I24:I27 K21:K27 I22:I23 G36:G37 G39:G43 F44 G44:H44 J44 K39:K48 K36:K37 G45:G46 I39:I46 I36:I37 G50:G57 F56:F57 H56:H57 H61 I50:I57 K50:K58 J56:J57 I61:K61 F61:G61 F47:F48 H47:H48 J47:J48 F34 G34:H34 I34:K34 J32:K32 K59:K60 I58:I60 G58:G60 K72:K80 G73:G79 I64:I80 G64:G72 K64:K71 G47:G48 H32 F32 I47:I48 F80:G80 G82:G86 I82:I86 K82:K86 G87:G92 I87:I92 K87:K92 G94:G96 I94:I96 K94:K9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F019-1816-4A90-8BBA-6586D0A3EBA3}">
  <dimension ref="A1:M44"/>
  <sheetViews>
    <sheetView workbookViewId="0">
      <selection activeCell="C15" sqref="C15"/>
    </sheetView>
  </sheetViews>
  <sheetFormatPr defaultRowHeight="15" outlineLevelRow="1" x14ac:dyDescent="0.25"/>
  <cols>
    <col min="1" max="1" width="28" bestFit="1" customWidth="1"/>
    <col min="2" max="2" width="38.42578125" bestFit="1" customWidth="1"/>
    <col min="3" max="3" width="12.42578125" bestFit="1" customWidth="1"/>
    <col min="4" max="4" width="7.42578125" customWidth="1"/>
    <col min="5" max="5" width="12.42578125" bestFit="1" customWidth="1"/>
    <col min="6" max="6" width="7" customWidth="1"/>
    <col min="7" max="7" width="12.42578125" bestFit="1" customWidth="1"/>
    <col min="8" max="8" width="6.7109375" customWidth="1"/>
    <col min="9" max="9" width="12.42578125" bestFit="1" customWidth="1"/>
    <col min="10" max="10" width="6.42578125" customWidth="1"/>
  </cols>
  <sheetData>
    <row r="1" spans="1:13" ht="17.25" thickTop="1" thickBot="1" x14ac:dyDescent="0.3">
      <c r="A1" s="138" t="s">
        <v>105</v>
      </c>
      <c r="B1" s="81" t="s">
        <v>111</v>
      </c>
      <c r="C1" s="55" t="s">
        <v>118</v>
      </c>
      <c r="D1" s="53"/>
      <c r="E1" s="53" t="s">
        <v>119</v>
      </c>
      <c r="F1" s="53"/>
      <c r="G1" s="53" t="s">
        <v>120</v>
      </c>
      <c r="H1" s="53"/>
      <c r="I1" s="53" t="s">
        <v>121</v>
      </c>
      <c r="J1" s="54"/>
    </row>
    <row r="2" spans="1:13" ht="15.75" hidden="1" outlineLevel="1" x14ac:dyDescent="0.25">
      <c r="A2" s="139"/>
      <c r="B2" s="39" t="str">
        <f>'QB-P&amp;L'!E13</f>
        <v>Nightly Rental</v>
      </c>
      <c r="C2" s="40">
        <f>'QB-P&amp;L'!G13</f>
        <v>273382.71000000002</v>
      </c>
      <c r="D2" s="87">
        <f>C2/C5</f>
        <v>0.92993294466889198</v>
      </c>
      <c r="E2" s="38">
        <f>'QB-P&amp;L'!H13</f>
        <v>321252.7</v>
      </c>
      <c r="F2" s="87">
        <f>E2/E5</f>
        <v>0.88383311555226451</v>
      </c>
      <c r="G2" s="38">
        <f>'QB-P&amp;L'!I13</f>
        <v>296845.21000000002</v>
      </c>
      <c r="H2" s="87">
        <f>G2/G5</f>
        <v>0.90742662343107205</v>
      </c>
      <c r="I2" s="38">
        <f>'QB-P&amp;L'!J13</f>
        <v>255796.01</v>
      </c>
      <c r="J2" s="89">
        <f>I2/I5</f>
        <v>0.91274903709362176</v>
      </c>
    </row>
    <row r="3" spans="1:13" ht="15.75" hidden="1" outlineLevel="1" x14ac:dyDescent="0.25">
      <c r="A3" s="139"/>
      <c r="B3" s="39" t="str">
        <f>'QB-P&amp;L'!E9</f>
        <v>Extra Miles</v>
      </c>
      <c r="C3" s="40">
        <f>'QB-P&amp;L'!G9</f>
        <v>18573.37</v>
      </c>
      <c r="D3" s="87">
        <f>C3/C5</f>
        <v>6.3178789384759751E-2</v>
      </c>
      <c r="E3" s="38">
        <f>'QB-P&amp;L'!H9</f>
        <v>39102.25</v>
      </c>
      <c r="F3" s="87">
        <f>E3/E5</f>
        <v>0.10757843729439015</v>
      </c>
      <c r="G3" s="38">
        <f>'QB-P&amp;L'!I9</f>
        <v>28166.28</v>
      </c>
      <c r="H3" s="87">
        <f>G3/G5</f>
        <v>8.6101548867890218E-2</v>
      </c>
      <c r="I3" s="38">
        <f>'QB-P&amp;L'!J9</f>
        <v>20490.900000000001</v>
      </c>
      <c r="J3" s="89">
        <f>I3/I5</f>
        <v>7.3117048401895299E-2</v>
      </c>
    </row>
    <row r="4" spans="1:13" ht="15.75" hidden="1" outlineLevel="1" x14ac:dyDescent="0.25">
      <c r="A4" s="139"/>
      <c r="B4" s="39" t="s">
        <v>122</v>
      </c>
      <c r="C4" s="71">
        <f>'QB-P&amp;L'!G10</f>
        <v>2025.02</v>
      </c>
      <c r="D4" s="88">
        <f>C4/C5</f>
        <v>6.8882659463482508E-3</v>
      </c>
      <c r="E4" s="72">
        <f>'QB-P&amp;L'!H10</f>
        <v>3121.7</v>
      </c>
      <c r="F4" s="88">
        <f>E4/E5</f>
        <v>8.5884471533453372E-3</v>
      </c>
      <c r="G4" s="72">
        <f>'QB-P&amp;L'!I10</f>
        <v>2117.12</v>
      </c>
      <c r="H4" s="88">
        <f>G4/G5</f>
        <v>6.4718277010378271E-3</v>
      </c>
      <c r="I4" s="72">
        <f>'QB-P&amp;L'!J10</f>
        <v>3961</v>
      </c>
      <c r="J4" s="89">
        <f>I4/I5</f>
        <v>1.4133914504482833E-2</v>
      </c>
    </row>
    <row r="5" spans="1:13" ht="15.75" collapsed="1" x14ac:dyDescent="0.25">
      <c r="A5" s="139"/>
      <c r="B5" s="41" t="s">
        <v>113</v>
      </c>
      <c r="C5" s="42">
        <f>SUM(C2:C4)</f>
        <v>293981.10000000003</v>
      </c>
      <c r="D5" s="43">
        <f>SUM(D2:D4)</f>
        <v>1</v>
      </c>
      <c r="E5" s="44">
        <f>SUM(E2:E4)</f>
        <v>363476.65</v>
      </c>
      <c r="F5" s="43">
        <f t="shared" ref="F5:J5" si="0">SUM(F2:F4)</f>
        <v>1</v>
      </c>
      <c r="G5" s="44">
        <f t="shared" si="0"/>
        <v>327128.61</v>
      </c>
      <c r="H5" s="43">
        <f t="shared" si="0"/>
        <v>1.0000000000000002</v>
      </c>
      <c r="I5" s="44">
        <f t="shared" si="0"/>
        <v>280247.91000000003</v>
      </c>
      <c r="J5" s="45">
        <f t="shared" si="0"/>
        <v>0.99999999999999989</v>
      </c>
    </row>
    <row r="6" spans="1:13" ht="15.75" x14ac:dyDescent="0.25">
      <c r="A6" s="139"/>
      <c r="B6" s="46" t="str">
        <f>'QB-P&amp;L'!E41</f>
        <v>RV Owners</v>
      </c>
      <c r="C6" s="46">
        <f>'QB-P&amp;L'!G41</f>
        <v>160492.46</v>
      </c>
      <c r="D6" s="47">
        <f>C6/C5</f>
        <v>0.5459278164480641</v>
      </c>
      <c r="E6" s="48">
        <f>'QB-P&amp;L'!H41</f>
        <v>198396.64</v>
      </c>
      <c r="F6" s="47">
        <f>E6/E5</f>
        <v>0.5458304955765384</v>
      </c>
      <c r="G6" s="48">
        <f>'QB-P&amp;L'!I41</f>
        <v>159798.22</v>
      </c>
      <c r="H6" s="47">
        <f>G6/G5</f>
        <v>0.48848744840752389</v>
      </c>
      <c r="I6" s="48">
        <f>'QB-P&amp;L'!J41</f>
        <v>141121.53</v>
      </c>
      <c r="J6" s="49">
        <f>I6/I5</f>
        <v>0.50355961619838663</v>
      </c>
    </row>
    <row r="7" spans="1:13" ht="16.5" thickBot="1" x14ac:dyDescent="0.3">
      <c r="A7" s="140"/>
      <c r="B7" s="75" t="s">
        <v>114</v>
      </c>
      <c r="C7" s="76">
        <f>C5-C6</f>
        <v>133488.64000000004</v>
      </c>
      <c r="D7" s="78">
        <f>C7/C5</f>
        <v>0.4540721835519359</v>
      </c>
      <c r="E7" s="77">
        <f>E5-E6</f>
        <v>165080.01</v>
      </c>
      <c r="F7" s="78">
        <f>E7/E5</f>
        <v>0.4541695044234616</v>
      </c>
      <c r="G7" s="77">
        <f>G5-G6</f>
        <v>167330.38999999998</v>
      </c>
      <c r="H7" s="78">
        <f>G7/G5</f>
        <v>0.51151255159247611</v>
      </c>
      <c r="I7" s="77">
        <f>I5-I6</f>
        <v>139126.38000000003</v>
      </c>
      <c r="J7" s="79">
        <f>I7/I5</f>
        <v>0.49644038380161343</v>
      </c>
    </row>
    <row r="8" spans="1:13" ht="16.5" thickTop="1" thickBot="1" x14ac:dyDescent="0.3">
      <c r="A8" s="141"/>
      <c r="B8" s="141"/>
      <c r="C8" s="141"/>
      <c r="D8" s="141"/>
      <c r="E8" s="141"/>
      <c r="F8" s="141"/>
      <c r="G8" s="141"/>
      <c r="H8" s="141"/>
      <c r="I8" s="141"/>
      <c r="J8" s="141"/>
    </row>
    <row r="9" spans="1:13" ht="17.25" thickTop="1" thickBot="1" x14ac:dyDescent="0.3">
      <c r="A9" s="138" t="s">
        <v>106</v>
      </c>
      <c r="B9" s="82" t="s">
        <v>111</v>
      </c>
      <c r="C9" s="55" t="s">
        <v>118</v>
      </c>
      <c r="D9" s="53"/>
      <c r="E9" s="53" t="s">
        <v>119</v>
      </c>
      <c r="F9" s="53"/>
      <c r="G9" s="53" t="s">
        <v>120</v>
      </c>
      <c r="H9" s="53"/>
      <c r="I9" s="53" t="s">
        <v>121</v>
      </c>
      <c r="J9" s="54"/>
    </row>
    <row r="10" spans="1:13" ht="15.75" hidden="1" outlineLevel="1" x14ac:dyDescent="0.25">
      <c r="A10" s="139"/>
      <c r="B10" s="56" t="s">
        <v>16</v>
      </c>
      <c r="C10" s="40">
        <f>'QB-P&amp;L'!G20</f>
        <v>16574.27</v>
      </c>
      <c r="D10" s="90">
        <f>C10/C14</f>
        <v>0.25190529342065821</v>
      </c>
      <c r="E10" s="59">
        <f>'QB-P&amp;L'!H20</f>
        <v>30007.71</v>
      </c>
      <c r="F10" s="92">
        <f>E10/E14</f>
        <v>0.30345574592960561</v>
      </c>
      <c r="G10" s="60">
        <f>'QB-P&amp;L'!I20</f>
        <v>56896.34</v>
      </c>
      <c r="H10" s="94">
        <f>G10/G14</f>
        <v>0.47318297898741141</v>
      </c>
      <c r="I10" s="60">
        <f>'QB-P&amp;L'!J20</f>
        <v>44443.45</v>
      </c>
      <c r="J10" s="95">
        <f>I10/I14</f>
        <v>0.51668853470647413</v>
      </c>
    </row>
    <row r="11" spans="1:13" ht="15.75" hidden="1" outlineLevel="1" x14ac:dyDescent="0.25">
      <c r="A11" s="139"/>
      <c r="B11" s="56" t="s">
        <v>97</v>
      </c>
      <c r="C11" s="40">
        <f>'QB-P&amp;L'!G21</f>
        <v>0</v>
      </c>
      <c r="D11" s="90">
        <f>C11/C14</f>
        <v>0</v>
      </c>
      <c r="E11" s="40">
        <f>'QB-P&amp;L'!H21</f>
        <v>0</v>
      </c>
      <c r="F11" s="92">
        <f>E11/E14</f>
        <v>0</v>
      </c>
      <c r="G11" s="59">
        <f>'QB-P&amp;L'!I21</f>
        <v>200</v>
      </c>
      <c r="H11" s="92">
        <f>G11/G14</f>
        <v>1.6633160550833725E-3</v>
      </c>
      <c r="I11" s="59">
        <f>'QB-P&amp;L'!J21</f>
        <v>652</v>
      </c>
      <c r="J11" s="96">
        <f>I11/I14</f>
        <v>7.5799904064293199E-3</v>
      </c>
    </row>
    <row r="12" spans="1:13" ht="15.75" hidden="1" outlineLevel="1" x14ac:dyDescent="0.25">
      <c r="A12" s="139"/>
      <c r="B12" s="56" t="s">
        <v>17</v>
      </c>
      <c r="C12" s="40">
        <f>'QB-P&amp;L'!G22</f>
        <v>39412.800000000003</v>
      </c>
      <c r="D12" s="90">
        <f>C12/C14</f>
        <v>0.59901841520197985</v>
      </c>
      <c r="E12" s="59">
        <f>'QB-P&amp;L'!H22</f>
        <v>55060.73</v>
      </c>
      <c r="F12" s="92">
        <f>E12/E14</f>
        <v>0.55680673045622664</v>
      </c>
      <c r="G12" s="59">
        <f>'QB-P&amp;L'!I22</f>
        <v>47491.55</v>
      </c>
      <c r="H12" s="92">
        <f>G12/G14</f>
        <v>0.39496728797897374</v>
      </c>
      <c r="I12" s="59">
        <f>'QB-P&amp;L'!J22</f>
        <v>35517.550000000003</v>
      </c>
      <c r="J12" s="96">
        <f>I12/I14</f>
        <v>0.41291823352741364</v>
      </c>
    </row>
    <row r="13" spans="1:13" ht="16.5" hidden="1" outlineLevel="1" thickBot="1" x14ac:dyDescent="0.3">
      <c r="A13" s="139"/>
      <c r="B13" s="56" t="s">
        <v>18</v>
      </c>
      <c r="C13" s="50">
        <f>'QB-P&amp;L'!G23</f>
        <v>9808.57</v>
      </c>
      <c r="D13" s="91">
        <f>C13/C14</f>
        <v>0.14907629137736175</v>
      </c>
      <c r="E13" s="51">
        <f>'QB-P&amp;L'!H23</f>
        <v>13818.17</v>
      </c>
      <c r="F13" s="93">
        <f>E13/E14</f>
        <v>0.13973752361416777</v>
      </c>
      <c r="G13" s="51">
        <f>'QB-P&amp;L'!I23</f>
        <v>15653.84</v>
      </c>
      <c r="H13" s="93">
        <f>G13/G14</f>
        <v>0.13018641697853151</v>
      </c>
      <c r="I13" s="51">
        <f>'QB-P&amp;L'!J23</f>
        <v>5402.94</v>
      </c>
      <c r="J13" s="97">
        <f>I13/I14</f>
        <v>6.2813241359682859E-2</v>
      </c>
    </row>
    <row r="14" spans="1:13" ht="15.75" collapsed="1" x14ac:dyDescent="0.25">
      <c r="A14" s="139"/>
      <c r="B14" s="57" t="s">
        <v>109</v>
      </c>
      <c r="C14" s="52">
        <f>SUM(C10:C13)</f>
        <v>65795.640000000014</v>
      </c>
      <c r="D14" s="61">
        <f>SUM(D10:D13)</f>
        <v>0.99999999999999978</v>
      </c>
      <c r="E14" s="62">
        <f t="shared" ref="E14:I14" si="1">SUM(E10:E13)</f>
        <v>98886.61</v>
      </c>
      <c r="F14" s="61">
        <f>SUM(F10:F13)</f>
        <v>1</v>
      </c>
      <c r="G14" s="62">
        <f t="shared" si="1"/>
        <v>120241.73</v>
      </c>
      <c r="H14" s="61">
        <f>SUM(H10:H13)</f>
        <v>1</v>
      </c>
      <c r="I14" s="62">
        <f t="shared" si="1"/>
        <v>86015.94</v>
      </c>
      <c r="J14" s="63">
        <f>SUM(J10:J13)</f>
        <v>1</v>
      </c>
      <c r="M14" s="23"/>
    </row>
    <row r="15" spans="1:13" ht="15.75" hidden="1" outlineLevel="1" x14ac:dyDescent="0.25">
      <c r="A15" s="139"/>
      <c r="B15" s="56" t="s">
        <v>136</v>
      </c>
      <c r="C15" s="40">
        <f>'QB-P&amp;L'!G87</f>
        <v>10851.21</v>
      </c>
      <c r="D15" s="90">
        <f>C15/C19</f>
        <v>0.15054113851347975</v>
      </c>
      <c r="E15" s="38">
        <f>'QB-P&amp;L'!H87</f>
        <v>16930.240000000002</v>
      </c>
      <c r="F15" s="90">
        <f>E15/E19</f>
        <v>0.16998306317989123</v>
      </c>
      <c r="G15" s="38">
        <f>'QB-P&amp;L'!I87</f>
        <v>48514.71</v>
      </c>
      <c r="H15" s="90">
        <f>G15/G19</f>
        <v>0.3819307982759596</v>
      </c>
      <c r="I15" s="38">
        <f>'QB-P&amp;L'!J87</f>
        <v>41768.120000000003</v>
      </c>
      <c r="J15" s="89">
        <f>I15/I19</f>
        <v>0.44958883428111468</v>
      </c>
    </row>
    <row r="16" spans="1:13" ht="15.75" hidden="1" outlineLevel="1" x14ac:dyDescent="0.25">
      <c r="A16" s="139"/>
      <c r="B16" s="56" t="s">
        <v>71</v>
      </c>
      <c r="C16" s="40">
        <f>'QB-P&amp;L'!G91</f>
        <v>5431.02</v>
      </c>
      <c r="D16" s="90">
        <f>C16/C19</f>
        <v>7.5345692700581682E-2</v>
      </c>
      <c r="E16" s="38">
        <f>'QB-P&amp;L'!H91</f>
        <v>6329.94</v>
      </c>
      <c r="F16" s="90">
        <f>E16/E19</f>
        <v>6.3553888837070277E-2</v>
      </c>
      <c r="G16" s="38">
        <f>'QB-P&amp;L'!I91</f>
        <v>5529.07</v>
      </c>
      <c r="H16" s="90">
        <f>G16/G19</f>
        <v>4.3527460409918145E-2</v>
      </c>
      <c r="I16" s="38">
        <f>'QB-P&amp;L'!J91</f>
        <v>3260.9</v>
      </c>
      <c r="J16" s="89">
        <f>I16/I19</f>
        <v>3.5100077037398064E-2</v>
      </c>
    </row>
    <row r="17" spans="1:10" ht="15.75" hidden="1" outlineLevel="1" x14ac:dyDescent="0.25">
      <c r="A17" s="139"/>
      <c r="B17" s="56" t="s">
        <v>18</v>
      </c>
      <c r="C17" s="40">
        <f>'QB-P&amp;L'!G92</f>
        <v>44886.76</v>
      </c>
      <c r="D17" s="90">
        <f>C17/C19</f>
        <v>0.62272354461680524</v>
      </c>
      <c r="E17" s="38">
        <f>'QB-P&amp;L'!H92</f>
        <v>64067.35</v>
      </c>
      <c r="F17" s="90">
        <f>E17/E19</f>
        <v>0.6432492630239266</v>
      </c>
      <c r="G17" s="38">
        <f>'QB-P&amp;L'!I92</f>
        <v>43591.1</v>
      </c>
      <c r="H17" s="90">
        <f>G17/G19</f>
        <v>0.34316980603877018</v>
      </c>
      <c r="I17" s="38">
        <f>'QB-P&amp;L'!J92</f>
        <v>36808.31</v>
      </c>
      <c r="J17" s="89">
        <f>I17/I19</f>
        <v>0.39620182054537995</v>
      </c>
    </row>
    <row r="18" spans="1:10" ht="15.75" hidden="1" outlineLevel="1" x14ac:dyDescent="0.25">
      <c r="A18" s="139"/>
      <c r="B18" s="56" t="s">
        <v>137</v>
      </c>
      <c r="C18" s="40">
        <f>'QB-P&amp;L'!G71</f>
        <v>10912.37</v>
      </c>
      <c r="D18" s="90">
        <f>C18/C19</f>
        <v>0.15138962416913335</v>
      </c>
      <c r="E18" s="38">
        <f>'QB-P&amp;L'!H71</f>
        <v>12272.04</v>
      </c>
      <c r="F18" s="90">
        <f>E18/E19</f>
        <v>0.12321378495911177</v>
      </c>
      <c r="G18" s="38">
        <f>'QB-P&amp;L'!I71</f>
        <v>29389.99</v>
      </c>
      <c r="H18" s="90">
        <f>G18/G19</f>
        <v>0.23137193527535199</v>
      </c>
      <c r="I18" s="38">
        <f>'QB-P&amp;L'!J71</f>
        <v>11065.6</v>
      </c>
      <c r="J18" s="89">
        <f>I18/I19</f>
        <v>0.11910926813610721</v>
      </c>
    </row>
    <row r="19" spans="1:10" ht="15.75" collapsed="1" x14ac:dyDescent="0.25">
      <c r="A19" s="139"/>
      <c r="B19" s="58" t="s">
        <v>110</v>
      </c>
      <c r="C19" s="46">
        <f>SUM(C15:C18)</f>
        <v>72081.36</v>
      </c>
      <c r="D19" s="47">
        <f>C19/C14</f>
        <v>1.0955339897902048</v>
      </c>
      <c r="E19" s="48">
        <f>SUM(E15:E18)</f>
        <v>99599.57</v>
      </c>
      <c r="F19" s="47">
        <f>E19/E14</f>
        <v>1.0072098740163102</v>
      </c>
      <c r="G19" s="48">
        <f>SUM(G15:G18)</f>
        <v>127024.87000000001</v>
      </c>
      <c r="H19" s="47">
        <f>G19/G14</f>
        <v>1.0564125283293913</v>
      </c>
      <c r="I19" s="48">
        <f>SUM(I15:I18)</f>
        <v>92902.930000000008</v>
      </c>
      <c r="J19" s="49">
        <f>I19/I14</f>
        <v>1.0800664388484273</v>
      </c>
    </row>
    <row r="20" spans="1:10" ht="16.5" thickBot="1" x14ac:dyDescent="0.3">
      <c r="A20" s="140"/>
      <c r="B20" s="80" t="s">
        <v>108</v>
      </c>
      <c r="C20" s="76">
        <f>C14-C19</f>
        <v>-6285.7199999999866</v>
      </c>
      <c r="D20" s="84">
        <f>C20/C14</f>
        <v>-9.5533989790204721E-2</v>
      </c>
      <c r="E20" s="77">
        <f>E14-E19</f>
        <v>-712.9600000000064</v>
      </c>
      <c r="F20" s="84">
        <f>E20/E14</f>
        <v>-7.2098740163102611E-3</v>
      </c>
      <c r="G20" s="77">
        <f>G14-G19</f>
        <v>-6783.140000000014</v>
      </c>
      <c r="H20" s="84">
        <f>G20/G14</f>
        <v>-5.6412528329391254E-2</v>
      </c>
      <c r="I20" s="77">
        <f>I14-I19</f>
        <v>-6886.9900000000052</v>
      </c>
      <c r="J20" s="86">
        <f>I20/I14</f>
        <v>-8.0066438848427457E-2</v>
      </c>
    </row>
    <row r="21" spans="1:10" ht="16.5" thickTop="1" thickBot="1" x14ac:dyDescent="0.3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 ht="17.25" thickTop="1" thickBot="1" x14ac:dyDescent="0.3">
      <c r="A22" s="138" t="s">
        <v>112</v>
      </c>
      <c r="B22" s="81" t="s">
        <v>111</v>
      </c>
      <c r="C22" s="55" t="s">
        <v>118</v>
      </c>
      <c r="D22" s="53"/>
      <c r="E22" s="53" t="s">
        <v>119</v>
      </c>
      <c r="F22" s="53"/>
      <c r="G22" s="53" t="s">
        <v>120</v>
      </c>
      <c r="H22" s="53"/>
      <c r="I22" s="53" t="s">
        <v>121</v>
      </c>
      <c r="J22" s="54"/>
    </row>
    <row r="23" spans="1:10" ht="15.75" hidden="1" outlineLevel="1" x14ac:dyDescent="0.25">
      <c r="A23" s="139"/>
      <c r="B23" s="31" t="str">
        <f>'QB-P&amp;L'!E15</f>
        <v>Prep Fee</v>
      </c>
      <c r="C23" s="36">
        <f>'QB-P&amp;L'!G15</f>
        <v>1143.1600000000001</v>
      </c>
      <c r="D23" s="98">
        <f>C23/C30</f>
        <v>1.9680118029750174E-2</v>
      </c>
      <c r="E23" s="24">
        <f>'QB-P&amp;L'!H15</f>
        <v>23298.31</v>
      </c>
      <c r="F23" s="98">
        <f>E23/E30</f>
        <v>0.37941095189713542</v>
      </c>
      <c r="G23" s="24">
        <f>'QB-P&amp;L'!I15</f>
        <v>21459.55</v>
      </c>
      <c r="H23" s="98">
        <f>G23/G30</f>
        <v>0.30442852064213344</v>
      </c>
      <c r="I23" s="24">
        <f>'QB-P&amp;L'!J15</f>
        <v>50332.67</v>
      </c>
      <c r="J23" s="99">
        <f>I23/I30</f>
        <v>0.81868350379253363</v>
      </c>
    </row>
    <row r="24" spans="1:10" ht="15.75" hidden="1" outlineLevel="1" x14ac:dyDescent="0.25">
      <c r="A24" s="139"/>
      <c r="B24" s="31" t="str">
        <f>'QB-P&amp;L'!E5</f>
        <v>Convienence Package</v>
      </c>
      <c r="C24" s="36">
        <f>'QB-P&amp;L'!G5</f>
        <v>28248.52</v>
      </c>
      <c r="D24" s="98">
        <f>C24/C30</f>
        <v>0.48631355870198256</v>
      </c>
      <c r="E24" s="24">
        <f>'QB-P&amp;L'!H5</f>
        <v>24839.07</v>
      </c>
      <c r="F24" s="98">
        <f>E24/E30</f>
        <v>0.40450209448408825</v>
      </c>
      <c r="G24" s="24">
        <f>'QB-P&amp;L'!I5</f>
        <v>34187.69</v>
      </c>
      <c r="H24" s="98">
        <f>G24/G30</f>
        <v>0.48499189828639744</v>
      </c>
      <c r="I24" s="24">
        <f>'QB-P&amp;L'!J5</f>
        <v>2035.81</v>
      </c>
      <c r="J24" s="99">
        <f>I24/I30</f>
        <v>3.3113364815653093E-2</v>
      </c>
    </row>
    <row r="25" spans="1:10" ht="15.75" hidden="1" outlineLevel="1" x14ac:dyDescent="0.25">
      <c r="A25" s="139"/>
      <c r="B25" s="31" t="str">
        <f>'QB-P&amp;L'!E12</f>
        <v>Linens</v>
      </c>
      <c r="C25" s="36">
        <f>'QB-P&amp;L'!G12</f>
        <v>478.4</v>
      </c>
      <c r="D25" s="98">
        <f>C25/C30</f>
        <v>8.2359148898076238E-3</v>
      </c>
      <c r="E25" s="24">
        <f>'QB-P&amp;L'!H12</f>
        <v>293.33999999999997</v>
      </c>
      <c r="F25" s="98">
        <f>E25/E30</f>
        <v>4.7770163857166325E-3</v>
      </c>
      <c r="G25" s="24">
        <f>'QB-P&amp;L'!I12</f>
        <v>619.4</v>
      </c>
      <c r="H25" s="98">
        <f>G25/G30</f>
        <v>8.7869049297742714E-3</v>
      </c>
      <c r="I25" s="24">
        <f>'QB-P&amp;L'!J12</f>
        <v>158</v>
      </c>
      <c r="J25" s="99">
        <f>I25/I30</f>
        <v>2.5699410263596251E-3</v>
      </c>
    </row>
    <row r="26" spans="1:10" ht="15.75" hidden="1" outlineLevel="1" x14ac:dyDescent="0.25">
      <c r="A26" s="139"/>
      <c r="B26" s="31" t="str">
        <f>'QB-P&amp;L'!E16</f>
        <v>Pressure Wash</v>
      </c>
      <c r="C26" s="36">
        <f>'QB-P&amp;L'!G16</f>
        <v>18121.990000000002</v>
      </c>
      <c r="D26" s="98">
        <f>C26/C30</f>
        <v>0.31197986470306199</v>
      </c>
      <c r="E26" s="24">
        <f>'QB-P&amp;L'!H16</f>
        <v>225</v>
      </c>
      <c r="F26" s="98">
        <f>E26/E30</f>
        <v>3.6641054298296939E-3</v>
      </c>
      <c r="G26" s="24">
        <f>'QB-P&amp;L'!I16</f>
        <v>0</v>
      </c>
      <c r="H26" s="98">
        <f>G26/G30</f>
        <v>0</v>
      </c>
      <c r="I26" s="24">
        <f>'QB-P&amp;L'!J16</f>
        <v>0</v>
      </c>
      <c r="J26" s="99">
        <f>I26/I30</f>
        <v>0</v>
      </c>
    </row>
    <row r="27" spans="1:10" ht="15.75" hidden="1" outlineLevel="1" x14ac:dyDescent="0.25">
      <c r="A27" s="139"/>
      <c r="B27" s="31" t="str">
        <f>'QB-P&amp;L'!E18</f>
        <v>Propane | Fuel</v>
      </c>
      <c r="C27" s="36">
        <f>'QB-P&amp;L'!G18</f>
        <v>3840.03</v>
      </c>
      <c r="D27" s="98">
        <f>C27/C30</f>
        <v>6.6108194511513313E-2</v>
      </c>
      <c r="E27" s="24">
        <f>'QB-P&amp;L'!H18</f>
        <v>2802.45</v>
      </c>
      <c r="F27" s="98">
        <f>E27/E30</f>
        <v>4.5637654497005443E-2</v>
      </c>
      <c r="G27" s="24">
        <f>'QB-P&amp;L'!I18</f>
        <v>4177.2700000000004</v>
      </c>
      <c r="H27" s="98">
        <f>G27/G30</f>
        <v>5.9259403222470412E-2</v>
      </c>
      <c r="I27" s="24">
        <f>'QB-P&amp;L'!J18</f>
        <v>3981.04</v>
      </c>
      <c r="J27" s="99">
        <f>I27/I30</f>
        <v>6.4753405212523554E-2</v>
      </c>
    </row>
    <row r="28" spans="1:10" ht="15.75" hidden="1" outlineLevel="1" x14ac:dyDescent="0.25">
      <c r="A28" s="139"/>
      <c r="B28" s="31" t="str">
        <f>'QB-P&amp;L'!E26</f>
        <v>Sanitation</v>
      </c>
      <c r="C28" s="36">
        <f>'QB-P&amp;L'!G26</f>
        <v>2623.98</v>
      </c>
      <c r="D28" s="98">
        <f>C28/C30</f>
        <v>4.5173235686783879E-2</v>
      </c>
      <c r="E28" s="24">
        <f>'QB-P&amp;L'!H26</f>
        <v>3161.63</v>
      </c>
      <c r="F28" s="98">
        <f>E28/E30</f>
        <v>5.1486869556055359E-2</v>
      </c>
      <c r="G28" s="24">
        <f>'QB-P&amp;L'!I26</f>
        <v>2308.39</v>
      </c>
      <c r="H28" s="98">
        <f>G28/G30</f>
        <v>3.2747180288733663E-2</v>
      </c>
      <c r="I28" s="24">
        <f>'QB-P&amp;L'!J26</f>
        <v>216.61</v>
      </c>
      <c r="J28" s="99">
        <f>I28/I30</f>
        <v>3.5232590235427749E-3</v>
      </c>
    </row>
    <row r="29" spans="1:10" ht="15.75" hidden="1" outlineLevel="1" x14ac:dyDescent="0.25">
      <c r="A29" s="139"/>
      <c r="B29" s="31" t="str">
        <f>'QB-P&amp;L'!E28</f>
        <v>Steam Clean | Pet Fee</v>
      </c>
      <c r="C29" s="68">
        <f>'QB-P&amp;L'!G28</f>
        <v>3630.97</v>
      </c>
      <c r="D29" s="98">
        <f>C29/C30</f>
        <v>6.2509113477100309E-2</v>
      </c>
      <c r="E29" s="69">
        <f>'QB-P&amp;L'!H28</f>
        <v>6786.73</v>
      </c>
      <c r="F29" s="98">
        <f>E29/E30</f>
        <v>0.11052130775016923</v>
      </c>
      <c r="G29" s="69">
        <f>'QB-P&amp;L'!I28</f>
        <v>7738.96</v>
      </c>
      <c r="H29" s="98">
        <f>G29/G30</f>
        <v>0.10978609263049063</v>
      </c>
      <c r="I29" s="69">
        <f>'QB-P&amp;L'!J28</f>
        <v>4755.88</v>
      </c>
      <c r="J29" s="99">
        <f>I29/I30</f>
        <v>7.7356526129387426E-2</v>
      </c>
    </row>
    <row r="30" spans="1:10" ht="15.75" collapsed="1" x14ac:dyDescent="0.25">
      <c r="A30" s="139"/>
      <c r="B30" s="32" t="s">
        <v>115</v>
      </c>
      <c r="C30" s="37">
        <f t="shared" ref="C30:J30" si="2">SUM(C23:C29)</f>
        <v>58087.05000000001</v>
      </c>
      <c r="D30" s="26">
        <f t="shared" si="2"/>
        <v>0.99999999999999978</v>
      </c>
      <c r="E30" s="25">
        <f t="shared" si="2"/>
        <v>61406.53</v>
      </c>
      <c r="F30" s="26">
        <f t="shared" si="2"/>
        <v>0.99999999999999978</v>
      </c>
      <c r="G30" s="25">
        <f t="shared" si="2"/>
        <v>70491.260000000009</v>
      </c>
      <c r="H30" s="26">
        <f t="shared" si="2"/>
        <v>0.99999999999999989</v>
      </c>
      <c r="I30" s="25">
        <f t="shared" si="2"/>
        <v>61480.009999999995</v>
      </c>
      <c r="J30" s="27">
        <f t="shared" si="2"/>
        <v>1.0000000000000002</v>
      </c>
    </row>
    <row r="31" spans="1:10" ht="15.75" hidden="1" outlineLevel="1" x14ac:dyDescent="0.25">
      <c r="A31" s="139"/>
      <c r="B31" s="31" t="str">
        <f>'QB-P&amp;L'!E89</f>
        <v>Pressure Wash</v>
      </c>
      <c r="C31" s="36">
        <f>'QB-P&amp;L'!G89</f>
        <v>2746.19</v>
      </c>
      <c r="D31" s="98">
        <f>C31/C37</f>
        <v>5.6932952507395482E-2</v>
      </c>
      <c r="E31" s="24">
        <f>'QB-P&amp;L'!H89</f>
        <v>3521.95</v>
      </c>
      <c r="F31" s="98">
        <f>E31/E37</f>
        <v>6.8265362589778847E-2</v>
      </c>
      <c r="G31" s="24">
        <f>'QB-P&amp;L'!I89</f>
        <v>3603.43</v>
      </c>
      <c r="H31" s="98">
        <f>G31/G37</f>
        <v>5.805280644494526E-2</v>
      </c>
      <c r="I31" s="24">
        <f>'QB-P&amp;L'!J89</f>
        <v>3556.87</v>
      </c>
      <c r="J31" s="99">
        <f>I31/I37</f>
        <v>6.2689942752137962E-2</v>
      </c>
    </row>
    <row r="32" spans="1:10" ht="15.75" hidden="1" outlineLevel="1" x14ac:dyDescent="0.25">
      <c r="A32" s="139"/>
      <c r="B32" s="31" t="str">
        <f>'QB-P&amp;L'!E90</f>
        <v>Sanitation</v>
      </c>
      <c r="C32" s="36">
        <f>'QB-P&amp;L'!G90</f>
        <v>2138</v>
      </c>
      <c r="D32" s="98">
        <f>C32/C37</f>
        <v>4.4324191866116892E-2</v>
      </c>
      <c r="E32" s="24">
        <f>'QB-P&amp;L'!H90</f>
        <v>714.5</v>
      </c>
      <c r="F32" s="98">
        <f>E32/E37</f>
        <v>1.3849032942090883E-2</v>
      </c>
      <c r="G32" s="24">
        <f>'QB-P&amp;L'!I90</f>
        <v>2052</v>
      </c>
      <c r="H32" s="98">
        <f>G32/G37</f>
        <v>3.3058602172104823E-2</v>
      </c>
      <c r="I32" s="24">
        <f>'QB-P&amp;L'!J90</f>
        <v>1805</v>
      </c>
      <c r="J32" s="99">
        <f>I32/I37</f>
        <v>3.1813180315167271E-2</v>
      </c>
    </row>
    <row r="33" spans="1:10" ht="15.75" hidden="1" outlineLevel="1" x14ac:dyDescent="0.25">
      <c r="A33" s="139"/>
      <c r="B33" s="31" t="s">
        <v>14</v>
      </c>
      <c r="C33" s="36">
        <f>'QB-P&amp;L'!G57</f>
        <v>5296.24</v>
      </c>
      <c r="D33" s="98">
        <f>C33/C37</f>
        <v>0.10979960614078714</v>
      </c>
      <c r="E33" s="24">
        <f>'QB-P&amp;L'!H57</f>
        <v>5046.16</v>
      </c>
      <c r="F33" s="98">
        <f>E33/E37</f>
        <v>9.7808867839134117E-2</v>
      </c>
      <c r="G33" s="24">
        <f>'QB-P&amp;L'!I57</f>
        <v>7200.22</v>
      </c>
      <c r="H33" s="98">
        <f>G33/G37</f>
        <v>0.11599863963529852</v>
      </c>
      <c r="I33" s="24">
        <f>'QB-P&amp;L'!J57</f>
        <v>11339.58</v>
      </c>
      <c r="J33" s="99">
        <f>I33/I37</f>
        <v>0.19986044500734876</v>
      </c>
    </row>
    <row r="34" spans="1:10" ht="15.75" hidden="1" outlineLevel="1" x14ac:dyDescent="0.25">
      <c r="A34" s="139"/>
      <c r="B34" s="31" t="s">
        <v>70</v>
      </c>
      <c r="C34" s="36">
        <f>'QB-P&amp;L'!G88</f>
        <v>4640.6400000000003</v>
      </c>
      <c r="D34" s="98">
        <f>C34/C37</f>
        <v>9.6207959654619604E-2</v>
      </c>
      <c r="E34" s="24">
        <f>'QB-P&amp;L'!H88</f>
        <v>3406.62</v>
      </c>
      <c r="F34" s="98">
        <f>E34/E37</f>
        <v>6.6029940659462064E-2</v>
      </c>
      <c r="G34" s="24">
        <f>'QB-P&amp;L'!I88</f>
        <v>1656.08</v>
      </c>
      <c r="H34" s="98">
        <f>G34/G37</f>
        <v>2.6680160762757966E-2</v>
      </c>
      <c r="I34" s="24">
        <f>'QB-P&amp;L'!J88</f>
        <v>3712.9</v>
      </c>
      <c r="J34" s="99">
        <f>I34/I37</f>
        <v>6.5439976283758763E-2</v>
      </c>
    </row>
    <row r="35" spans="1:10" ht="15.75" hidden="1" outlineLevel="1" x14ac:dyDescent="0.25">
      <c r="A35" s="139"/>
      <c r="B35" s="31" t="str">
        <f>'QB-P&amp;L'!F70</f>
        <v>Lot Manager</v>
      </c>
      <c r="C35" s="36">
        <f>'QB-P&amp;L'!G70</f>
        <v>0</v>
      </c>
      <c r="D35" s="98">
        <f>C35/C37</f>
        <v>0</v>
      </c>
      <c r="E35" s="24">
        <f>'QB-P&amp;L'!H70</f>
        <v>21255.48</v>
      </c>
      <c r="F35" s="98">
        <f>E35/E37</f>
        <v>0.41199138239321753</v>
      </c>
      <c r="G35" s="24">
        <f>'QB-P&amp;L'!I70</f>
        <v>23865.71</v>
      </c>
      <c r="H35" s="98">
        <f>G35/G37</f>
        <v>0.38448684816999207</v>
      </c>
      <c r="I35" s="24">
        <f>'QB-P&amp;L'!J70</f>
        <v>22532.01</v>
      </c>
      <c r="J35" s="99">
        <f>I35/I37</f>
        <v>0.39712736675520893</v>
      </c>
    </row>
    <row r="36" spans="1:10" ht="15.75" hidden="1" outlineLevel="1" x14ac:dyDescent="0.25">
      <c r="A36" s="139"/>
      <c r="B36" s="31" t="s">
        <v>57</v>
      </c>
      <c r="C36" s="36">
        <f>'QB-P&amp;L'!G69</f>
        <v>33414.44</v>
      </c>
      <c r="D36" s="98">
        <f>C36/C37</f>
        <v>0.6927352898310809</v>
      </c>
      <c r="E36" s="24">
        <f>'QB-P&amp;L'!H69</f>
        <v>17647.34</v>
      </c>
      <c r="F36" s="98">
        <f>E36/E37</f>
        <v>0.34205541357631647</v>
      </c>
      <c r="G36" s="24">
        <f>'QB-P&amp;L'!I69</f>
        <v>23694.15</v>
      </c>
      <c r="H36" s="98">
        <f>G36/G37</f>
        <v>0.38172294281490132</v>
      </c>
      <c r="I36" s="24">
        <f>'QB-P&amp;L'!J69</f>
        <v>13791.13</v>
      </c>
      <c r="J36" s="99">
        <f>I36/I37</f>
        <v>0.24306908888637829</v>
      </c>
    </row>
    <row r="37" spans="1:10" ht="15.75" collapsed="1" x14ac:dyDescent="0.25">
      <c r="A37" s="139"/>
      <c r="B37" s="70" t="s">
        <v>116</v>
      </c>
      <c r="C37" s="67">
        <f>SUM(C31:C36)</f>
        <v>48235.51</v>
      </c>
      <c r="D37" s="65">
        <f>C37/C30</f>
        <v>0.83040040766401446</v>
      </c>
      <c r="E37" s="64">
        <f>SUM(E31:E36)</f>
        <v>51592.05</v>
      </c>
      <c r="F37" s="65">
        <f>E37/E30</f>
        <v>0.84017204684908919</v>
      </c>
      <c r="G37" s="64">
        <f>SUM(G31:G36)</f>
        <v>62071.590000000004</v>
      </c>
      <c r="H37" s="65">
        <f>G37/G30</f>
        <v>0.88055724922493928</v>
      </c>
      <c r="I37" s="64">
        <f>SUM(I31:I36)</f>
        <v>56737.49</v>
      </c>
      <c r="J37" s="66">
        <f>I37/I30</f>
        <v>0.92286078027638585</v>
      </c>
    </row>
    <row r="38" spans="1:10" ht="16.5" thickBot="1" x14ac:dyDescent="0.3">
      <c r="A38" s="140"/>
      <c r="B38" s="75" t="s">
        <v>117</v>
      </c>
      <c r="C38" s="76">
        <f>C30-C37</f>
        <v>9851.5400000000081</v>
      </c>
      <c r="D38" s="84">
        <f>C38/C30</f>
        <v>0.16959959233598551</v>
      </c>
      <c r="E38" s="77">
        <f>E30-E37</f>
        <v>9814.4799999999959</v>
      </c>
      <c r="F38" s="84">
        <f>E38/E30</f>
        <v>0.15982795315091075</v>
      </c>
      <c r="G38" s="77">
        <f>G30-G37</f>
        <v>8419.6700000000055</v>
      </c>
      <c r="H38" s="84">
        <f>G38/G30</f>
        <v>0.11944275077506068</v>
      </c>
      <c r="I38" s="77">
        <f>I30-I37</f>
        <v>4742.5199999999968</v>
      </c>
      <c r="J38" s="86">
        <f>I38/I30</f>
        <v>7.7139219723614177E-2</v>
      </c>
    </row>
    <row r="39" spans="1:10" ht="16.5" thickTop="1" thickBot="1" x14ac:dyDescent="0.3">
      <c r="A39" s="141"/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ht="17.25" thickTop="1" thickBot="1" x14ac:dyDescent="0.3">
      <c r="A40" s="138" t="s">
        <v>13</v>
      </c>
      <c r="B40" s="81" t="s">
        <v>111</v>
      </c>
      <c r="C40" s="55" t="s">
        <v>118</v>
      </c>
      <c r="D40" s="53"/>
      <c r="E40" s="53" t="s">
        <v>119</v>
      </c>
      <c r="F40" s="53"/>
      <c r="G40" s="53" t="s">
        <v>120</v>
      </c>
      <c r="H40" s="53"/>
      <c r="I40" s="53" t="s">
        <v>121</v>
      </c>
      <c r="J40" s="54"/>
    </row>
    <row r="41" spans="1:10" ht="15.75" x14ac:dyDescent="0.25">
      <c r="A41" s="139"/>
      <c r="B41" s="34" t="str">
        <f>'QB-P&amp;L'!E17</f>
        <v>Processing Fee</v>
      </c>
      <c r="C41" s="35">
        <f>'QB-P&amp;L'!G17</f>
        <v>10985.37</v>
      </c>
      <c r="D41" s="83">
        <f>1</f>
        <v>1</v>
      </c>
      <c r="E41" s="73">
        <f>'QB-P&amp;L'!H17</f>
        <v>13100.44</v>
      </c>
      <c r="F41" s="83">
        <f>1</f>
        <v>1</v>
      </c>
      <c r="G41" s="73">
        <f>'QB-P&amp;L'!I17</f>
        <v>12628.42</v>
      </c>
      <c r="H41" s="83">
        <f>1</f>
        <v>1</v>
      </c>
      <c r="I41" s="73">
        <f>'QB-P&amp;L'!J17</f>
        <v>10111.870000000001</v>
      </c>
      <c r="J41" s="85">
        <f>1</f>
        <v>1</v>
      </c>
    </row>
    <row r="42" spans="1:10" ht="15.75" x14ac:dyDescent="0.25">
      <c r="A42" s="139"/>
      <c r="B42" s="74" t="s">
        <v>50</v>
      </c>
      <c r="C42" s="33">
        <f>'QB-P&amp;L'!G62</f>
        <v>13141.09</v>
      </c>
      <c r="D42" s="29">
        <f>C42/C41</f>
        <v>1.1962355387210444</v>
      </c>
      <c r="E42" s="28">
        <f>'QB-P&amp;L'!H62</f>
        <v>16718.28</v>
      </c>
      <c r="F42" s="29">
        <f>E42/E41</f>
        <v>1.2761617167056982</v>
      </c>
      <c r="G42" s="28">
        <f>'QB-P&amp;L'!I62</f>
        <v>14625.24</v>
      </c>
      <c r="H42" s="29">
        <f>G42/G41</f>
        <v>1.1581211267917919</v>
      </c>
      <c r="I42" s="28">
        <f>'QB-P&amp;L'!J62</f>
        <v>10566.69</v>
      </c>
      <c r="J42" s="30">
        <f>I42/I41</f>
        <v>1.04497882191919</v>
      </c>
    </row>
    <row r="43" spans="1:10" ht="16.5" thickBot="1" x14ac:dyDescent="0.3">
      <c r="A43" s="140"/>
      <c r="B43" s="75" t="s">
        <v>123</v>
      </c>
      <c r="C43" s="76">
        <f>C41-C42</f>
        <v>-2155.7199999999993</v>
      </c>
      <c r="D43" s="84">
        <f>C43/C41</f>
        <v>-0.19623553872104438</v>
      </c>
      <c r="E43" s="77">
        <f>E41-E42</f>
        <v>-3617.8399999999983</v>
      </c>
      <c r="F43" s="84">
        <f>E43/E41</f>
        <v>-0.27616171670569828</v>
      </c>
      <c r="G43" s="77">
        <f>G41-G42</f>
        <v>-1996.8199999999997</v>
      </c>
      <c r="H43" s="84">
        <f>G43/G41</f>
        <v>-0.15812112679179183</v>
      </c>
      <c r="I43" s="77">
        <f>I41-I42</f>
        <v>-454.81999999999971</v>
      </c>
      <c r="J43" s="86">
        <f>I43/I41</f>
        <v>-4.497882191918999E-2</v>
      </c>
    </row>
    <row r="44" spans="1:10" ht="15.75" thickTop="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</row>
  </sheetData>
  <pageMargins left="0.7" right="0.7" top="0.75" bottom="0.75" header="0.3" footer="0.3"/>
  <pageSetup orientation="portrait" r:id="rId1"/>
  <ignoredErrors>
    <ignoredError sqref="E14 G14 E7:F7 G7:I7 F20 H19:H20 E20 G20 I20 E30 I30 F37:F38 H37:H38 D37:D38 I37:I38 G37:G38 E37:E38 I14" formula="1"/>
    <ignoredError sqref="E22 C22 G22 I9 G9 E9 C9 C1 E1 G1 I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QB-P&amp;L</vt:lpstr>
      <vt:lpstr>Simplified with %</vt:lpstr>
      <vt:lpstr>Covered expenses</vt:lpstr>
      <vt:lpstr>'QB-P&amp;L'!Print_Titles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Jacobs</dc:creator>
  <cp:lastModifiedBy>Philip Jacobs</cp:lastModifiedBy>
  <dcterms:created xsi:type="dcterms:W3CDTF">2022-11-03T16:57:47Z</dcterms:created>
  <dcterms:modified xsi:type="dcterms:W3CDTF">2025-02-10T20:20:56Z</dcterms:modified>
</cp:coreProperties>
</file>